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minka_PC\Documents\"/>
    </mc:Choice>
  </mc:AlternateContent>
  <xr:revisionPtr revIDLastSave="0" documentId="8_{34B7BE47-4ABA-4F03-AC49-6A60A8EE80B7}" xr6:coauthVersionLast="45" xr6:coauthVersionMax="45" xr10:uidLastSave="{00000000-0000-0000-0000-000000000000}"/>
  <bookViews>
    <workbookView xWindow="2775" yWindow="2775" windowWidth="18000" windowHeight="9375" tabRatio="625"/>
  </bookViews>
  <sheets>
    <sheet name="2014" sheetId="1" r:id="rId1"/>
    <sheet name="List2" sheetId="5" r:id="rId2"/>
  </sheets>
  <definedNames>
    <definedName name="_xlnm._FilterDatabase" localSheetId="0" hidden="1">'2014'!#REF!</definedName>
    <definedName name="_xlnm.Print_Area" localSheetId="0">'2014'!$A$1:$I$725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13" i="1" l="1"/>
  <c r="H701" i="1"/>
  <c r="H700" i="1"/>
  <c r="H696" i="1"/>
  <c r="H695" i="1"/>
  <c r="H694" i="1"/>
  <c r="H692" i="1"/>
  <c r="H686" i="1"/>
  <c r="H681" i="1"/>
  <c r="H679" i="1"/>
  <c r="H676" i="1"/>
  <c r="H675" i="1"/>
  <c r="H671" i="1"/>
  <c r="H670" i="1"/>
  <c r="H665" i="1"/>
  <c r="H664" i="1"/>
  <c r="H660" i="1"/>
  <c r="H659" i="1"/>
  <c r="H658" i="1"/>
  <c r="H657" i="1"/>
  <c r="H656" i="1"/>
  <c r="H655" i="1"/>
  <c r="H650" i="1"/>
  <c r="H646" i="1"/>
  <c r="H645" i="1"/>
  <c r="H643" i="1"/>
  <c r="H642" i="1"/>
  <c r="H641" i="1"/>
  <c r="H640" i="1"/>
  <c r="H639" i="1"/>
  <c r="H637" i="1"/>
  <c r="H636" i="1"/>
  <c r="H635" i="1"/>
  <c r="H633" i="1"/>
  <c r="H632" i="1"/>
  <c r="H627" i="1"/>
  <c r="H625" i="1"/>
  <c r="H623" i="1"/>
  <c r="H621" i="1"/>
  <c r="H619" i="1"/>
  <c r="H617" i="1"/>
  <c r="H615" i="1"/>
  <c r="H613" i="1"/>
  <c r="H612" i="1"/>
  <c r="H611" i="1"/>
  <c r="H609" i="1"/>
  <c r="H607" i="1"/>
  <c r="H605" i="1"/>
  <c r="H603" i="1"/>
  <c r="H601" i="1"/>
  <c r="H599" i="1"/>
  <c r="H597" i="1"/>
  <c r="H595" i="1"/>
  <c r="H593" i="1"/>
  <c r="H591" i="1"/>
  <c r="H589" i="1"/>
  <c r="H587" i="1"/>
  <c r="H585" i="1"/>
  <c r="H584" i="1"/>
  <c r="H583" i="1"/>
  <c r="H582" i="1"/>
  <c r="H576" i="1"/>
  <c r="H571" i="1"/>
  <c r="H567" i="1"/>
  <c r="H566" i="1"/>
  <c r="H565" i="1"/>
  <c r="H564" i="1"/>
  <c r="H563" i="1"/>
  <c r="H562" i="1"/>
  <c r="H561" i="1"/>
  <c r="H557" i="1"/>
  <c r="H553" i="1"/>
  <c r="H552" i="1"/>
  <c r="H551" i="1"/>
  <c r="H550" i="1"/>
  <c r="H549" i="1"/>
  <c r="H547" i="1"/>
  <c r="H546" i="1"/>
  <c r="H543" i="1"/>
  <c r="H542" i="1"/>
  <c r="H541" i="1"/>
  <c r="H540" i="1"/>
  <c r="H539" i="1"/>
  <c r="H538" i="1"/>
  <c r="H537" i="1"/>
  <c r="H536" i="1"/>
  <c r="H535" i="1"/>
  <c r="H534" i="1"/>
  <c r="H533" i="1"/>
  <c r="H531" i="1"/>
  <c r="H530" i="1"/>
  <c r="H529" i="1"/>
  <c r="H527" i="1"/>
  <c r="H526" i="1"/>
  <c r="H525" i="1"/>
  <c r="H524" i="1"/>
  <c r="H523" i="1"/>
  <c r="H518" i="1"/>
  <c r="H515" i="1"/>
  <c r="H514" i="1"/>
  <c r="H513" i="1"/>
  <c r="H511" i="1"/>
  <c r="H509" i="1"/>
  <c r="H508" i="1"/>
  <c r="H507" i="1"/>
  <c r="H506" i="1"/>
  <c r="H504" i="1"/>
  <c r="H503" i="1"/>
  <c r="H502" i="1"/>
  <c r="H501" i="1"/>
  <c r="H499" i="1"/>
  <c r="H498" i="1"/>
  <c r="H497" i="1"/>
  <c r="H496" i="1"/>
  <c r="H495" i="1"/>
  <c r="H494" i="1"/>
  <c r="H492" i="1"/>
  <c r="H491" i="1"/>
  <c r="H490" i="1"/>
  <c r="H489" i="1"/>
  <c r="H488" i="1"/>
  <c r="H482" i="1"/>
  <c r="H481" i="1"/>
  <c r="H480" i="1"/>
  <c r="H479" i="1"/>
  <c r="H477" i="1"/>
  <c r="H476" i="1"/>
  <c r="H475" i="1"/>
  <c r="H474" i="1"/>
  <c r="H467" i="1"/>
  <c r="H466" i="1"/>
  <c r="H465" i="1"/>
  <c r="H463" i="1"/>
  <c r="H462" i="1"/>
  <c r="H461" i="1"/>
  <c r="H457" i="1"/>
  <c r="H453" i="1"/>
  <c r="H449" i="1"/>
  <c r="H447" i="1"/>
  <c r="H444" i="1"/>
  <c r="H440" i="1"/>
  <c r="H439" i="1"/>
  <c r="H435" i="1"/>
  <c r="H434" i="1"/>
  <c r="H433" i="1"/>
  <c r="H431" i="1"/>
  <c r="H430" i="1"/>
  <c r="H428" i="1"/>
  <c r="H427" i="1"/>
  <c r="H426" i="1"/>
  <c r="H425" i="1"/>
  <c r="H424" i="1"/>
  <c r="H423" i="1"/>
  <c r="H419" i="1"/>
  <c r="H418" i="1"/>
  <c r="H416" i="1"/>
  <c r="H415" i="1"/>
  <c r="H414" i="1"/>
  <c r="H413" i="1"/>
  <c r="H412" i="1"/>
  <c r="H409" i="1"/>
  <c r="H408" i="1"/>
  <c r="H407" i="1"/>
  <c r="H406" i="1"/>
  <c r="H404" i="1"/>
  <c r="H403" i="1"/>
  <c r="H401" i="1"/>
  <c r="H400" i="1"/>
  <c r="H399" i="1"/>
  <c r="H398" i="1"/>
  <c r="H397" i="1"/>
  <c r="H391" i="1"/>
  <c r="H390" i="1"/>
  <c r="H389" i="1"/>
  <c r="H385" i="1"/>
  <c r="H384" i="1"/>
  <c r="H383" i="1"/>
  <c r="H382" i="1"/>
  <c r="H381" i="1"/>
  <c r="H380" i="1"/>
  <c r="H379" i="1"/>
  <c r="H378" i="1"/>
  <c r="H377" i="1"/>
  <c r="H376" i="1"/>
  <c r="H375" i="1"/>
  <c r="H373" i="1"/>
  <c r="H372" i="1"/>
  <c r="H371" i="1"/>
  <c r="H370" i="1"/>
  <c r="H369" i="1"/>
  <c r="H365" i="1"/>
  <c r="H361" i="1"/>
  <c r="H357" i="1"/>
  <c r="H356" i="1"/>
  <c r="H352" i="1"/>
  <c r="H351" i="1"/>
  <c r="H350" i="1"/>
  <c r="H349" i="1"/>
  <c r="H344" i="1"/>
  <c r="H341" i="1"/>
  <c r="H340" i="1"/>
  <c r="H339" i="1"/>
  <c r="H338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4" i="1"/>
  <c r="H303" i="1"/>
  <c r="H302" i="1"/>
  <c r="H301" i="1"/>
  <c r="H300" i="1"/>
  <c r="H293" i="1"/>
  <c r="H292" i="1"/>
  <c r="H291" i="1"/>
  <c r="H290" i="1"/>
  <c r="H289" i="1"/>
  <c r="H287" i="1"/>
  <c r="H286" i="1"/>
  <c r="H284" i="1"/>
  <c r="H283" i="1"/>
  <c r="H282" i="1"/>
  <c r="H281" i="1"/>
  <c r="H280" i="1"/>
  <c r="H269" i="1"/>
  <c r="H268" i="1"/>
  <c r="H265" i="1"/>
  <c r="H264" i="1"/>
  <c r="H259" i="1"/>
  <c r="H255" i="1"/>
  <c r="H254" i="1"/>
  <c r="H252" i="1"/>
  <c r="H247" i="1"/>
  <c r="H244" i="1"/>
  <c r="H239" i="1"/>
  <c r="H224" i="1"/>
  <c r="H221" i="1"/>
  <c r="H211" i="1"/>
  <c r="H196" i="1"/>
  <c r="H158" i="1"/>
  <c r="H157" i="1"/>
  <c r="H156" i="1"/>
  <c r="H155" i="1"/>
  <c r="H154" i="1"/>
  <c r="H153" i="1"/>
  <c r="H147" i="1"/>
  <c r="H145" i="1"/>
  <c r="H143" i="1"/>
  <c r="H141" i="1"/>
  <c r="H140" i="1"/>
  <c r="H139" i="1"/>
  <c r="H137" i="1"/>
  <c r="H133" i="1"/>
  <c r="H131" i="1"/>
  <c r="H128" i="1"/>
  <c r="H127" i="1"/>
  <c r="H125" i="1"/>
  <c r="H122" i="1"/>
  <c r="H121" i="1"/>
  <c r="H120" i="1"/>
  <c r="H118" i="1"/>
  <c r="H117" i="1"/>
  <c r="H116" i="1"/>
  <c r="H115" i="1"/>
  <c r="H114" i="1"/>
  <c r="H112" i="1"/>
  <c r="H111" i="1"/>
  <c r="H110" i="1"/>
  <c r="H107" i="1"/>
  <c r="H105" i="1"/>
  <c r="H104" i="1"/>
  <c r="H103" i="1"/>
  <c r="H101" i="1"/>
  <c r="H100" i="1"/>
  <c r="H99" i="1"/>
  <c r="H96" i="1"/>
  <c r="H92" i="1"/>
  <c r="H91" i="1"/>
  <c r="H90" i="1"/>
  <c r="H88" i="1"/>
  <c r="H87" i="1"/>
  <c r="H86" i="1"/>
  <c r="H85" i="1"/>
  <c r="H84" i="1"/>
  <c r="H83" i="1"/>
  <c r="H81" i="1"/>
  <c r="H78" i="1"/>
  <c r="H76" i="1"/>
  <c r="H75" i="1"/>
  <c r="H74" i="1"/>
  <c r="H73" i="1"/>
  <c r="H71" i="1"/>
  <c r="H70" i="1"/>
  <c r="H69" i="1"/>
  <c r="H67" i="1"/>
  <c r="I701" i="1"/>
  <c r="I696" i="1"/>
  <c r="I695" i="1"/>
  <c r="I694" i="1"/>
  <c r="I692" i="1"/>
  <c r="I688" i="1"/>
  <c r="I686" i="1"/>
  <c r="I681" i="1"/>
  <c r="I679" i="1"/>
  <c r="I676" i="1"/>
  <c r="I675" i="1"/>
  <c r="I671" i="1"/>
  <c r="I670" i="1"/>
  <c r="I665" i="1"/>
  <c r="I664" i="1"/>
  <c r="I660" i="1"/>
  <c r="I659" i="1"/>
  <c r="I658" i="1"/>
  <c r="I657" i="1"/>
  <c r="I656" i="1"/>
  <c r="I655" i="1"/>
  <c r="I650" i="1"/>
  <c r="I646" i="1"/>
  <c r="I645" i="1"/>
  <c r="I644" i="1"/>
  <c r="I643" i="1"/>
  <c r="I642" i="1"/>
  <c r="I641" i="1"/>
  <c r="I640" i="1"/>
  <c r="I639" i="1"/>
  <c r="I637" i="1"/>
  <c r="I636" i="1"/>
  <c r="I635" i="1"/>
  <c r="I634" i="1"/>
  <c r="I633" i="1"/>
  <c r="I632" i="1"/>
  <c r="I627" i="1"/>
  <c r="I625" i="1"/>
  <c r="I623" i="1"/>
  <c r="I621" i="1"/>
  <c r="I619" i="1"/>
  <c r="I617" i="1"/>
  <c r="I615" i="1"/>
  <c r="I613" i="1"/>
  <c r="I612" i="1"/>
  <c r="I611" i="1"/>
  <c r="I609" i="1"/>
  <c r="I607" i="1"/>
  <c r="I605" i="1"/>
  <c r="I603" i="1"/>
  <c r="I601" i="1"/>
  <c r="I599" i="1"/>
  <c r="I597" i="1"/>
  <c r="I595" i="1"/>
  <c r="I593" i="1"/>
  <c r="I591" i="1"/>
  <c r="I589" i="1"/>
  <c r="I587" i="1"/>
  <c r="I585" i="1"/>
  <c r="I584" i="1"/>
  <c r="I583" i="1"/>
  <c r="I582" i="1"/>
  <c r="I581" i="1"/>
  <c r="I576" i="1"/>
  <c r="I571" i="1"/>
  <c r="I567" i="1"/>
  <c r="I566" i="1"/>
  <c r="I565" i="1"/>
  <c r="I564" i="1"/>
  <c r="I563" i="1"/>
  <c r="I562" i="1"/>
  <c r="I561" i="1"/>
  <c r="I557" i="1"/>
  <c r="I553" i="1"/>
  <c r="I552" i="1"/>
  <c r="I551" i="1"/>
  <c r="I550" i="1"/>
  <c r="I549" i="1"/>
  <c r="I547" i="1"/>
  <c r="I546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1" i="1"/>
  <c r="I530" i="1"/>
  <c r="I529" i="1"/>
  <c r="I527" i="1"/>
  <c r="I526" i="1"/>
  <c r="I525" i="1"/>
  <c r="I524" i="1"/>
  <c r="I523" i="1"/>
  <c r="I518" i="1"/>
  <c r="I516" i="1"/>
  <c r="I515" i="1"/>
  <c r="I514" i="1"/>
  <c r="I513" i="1"/>
  <c r="I511" i="1"/>
  <c r="I510" i="1"/>
  <c r="I509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2" i="1"/>
  <c r="I491" i="1"/>
  <c r="I490" i="1"/>
  <c r="I489" i="1"/>
  <c r="I488" i="1"/>
  <c r="I482" i="1"/>
  <c r="I481" i="1"/>
  <c r="I480" i="1"/>
  <c r="I479" i="1"/>
  <c r="I477" i="1"/>
  <c r="I476" i="1"/>
  <c r="I475" i="1"/>
  <c r="I474" i="1"/>
  <c r="I469" i="1"/>
  <c r="I468" i="1"/>
  <c r="I467" i="1"/>
  <c r="I466" i="1"/>
  <c r="I465" i="1"/>
  <c r="I464" i="1"/>
  <c r="I463" i="1"/>
  <c r="I462" i="1"/>
  <c r="I461" i="1"/>
  <c r="I457" i="1"/>
  <c r="I453" i="1"/>
  <c r="I450" i="1"/>
  <c r="I449" i="1"/>
  <c r="I447" i="1"/>
  <c r="I445" i="1"/>
  <c r="I444" i="1"/>
  <c r="I440" i="1"/>
  <c r="I439" i="1"/>
  <c r="I435" i="1"/>
  <c r="I434" i="1"/>
  <c r="I433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1" i="1"/>
  <c r="I400" i="1"/>
  <c r="I399" i="1"/>
  <c r="I398" i="1"/>
  <c r="I397" i="1"/>
  <c r="I391" i="1"/>
  <c r="I390" i="1"/>
  <c r="I389" i="1"/>
  <c r="I385" i="1"/>
  <c r="I384" i="1"/>
  <c r="I382" i="1"/>
  <c r="I381" i="1"/>
  <c r="I380" i="1"/>
  <c r="I379" i="1"/>
  <c r="I378" i="1"/>
  <c r="I377" i="1"/>
  <c r="I376" i="1"/>
  <c r="I375" i="1"/>
  <c r="I373" i="1"/>
  <c r="I372" i="1"/>
  <c r="I371" i="1"/>
  <c r="I370" i="1"/>
  <c r="I369" i="1"/>
  <c r="I365" i="1"/>
  <c r="I361" i="1"/>
  <c r="I357" i="1"/>
  <c r="I356" i="1"/>
  <c r="I352" i="1"/>
  <c r="I351" i="1"/>
  <c r="I350" i="1"/>
  <c r="I349" i="1"/>
  <c r="I348" i="1"/>
  <c r="I344" i="1"/>
  <c r="I342" i="1"/>
  <c r="I341" i="1"/>
  <c r="I340" i="1"/>
  <c r="I339" i="1"/>
  <c r="I338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4" i="1"/>
  <c r="I303" i="1"/>
  <c r="I302" i="1"/>
  <c r="I301" i="1"/>
  <c r="I300" i="1"/>
  <c r="I293" i="1"/>
  <c r="I292" i="1"/>
  <c r="I291" i="1"/>
  <c r="I290" i="1"/>
  <c r="I289" i="1"/>
  <c r="I288" i="1"/>
  <c r="I287" i="1"/>
  <c r="I286" i="1"/>
  <c r="I284" i="1"/>
  <c r="I283" i="1"/>
  <c r="I282" i="1"/>
  <c r="I281" i="1"/>
  <c r="I280" i="1"/>
  <c r="I269" i="1"/>
  <c r="I268" i="1"/>
  <c r="I265" i="1"/>
  <c r="I264" i="1"/>
  <c r="I259" i="1"/>
  <c r="I255" i="1"/>
  <c r="I254" i="1"/>
  <c r="I252" i="1"/>
  <c r="I247" i="1"/>
  <c r="I244" i="1"/>
  <c r="I239" i="1"/>
  <c r="I224" i="1"/>
  <c r="I221" i="1"/>
  <c r="I211" i="1"/>
  <c r="I196" i="1"/>
  <c r="I188" i="1"/>
  <c r="I167" i="1"/>
  <c r="I158" i="1"/>
  <c r="I157" i="1"/>
  <c r="I156" i="1"/>
  <c r="I155" i="1"/>
  <c r="I154" i="1"/>
  <c r="I153" i="1"/>
  <c r="I147" i="1"/>
  <c r="I145" i="1"/>
  <c r="I143" i="1"/>
  <c r="I141" i="1"/>
  <c r="I140" i="1"/>
  <c r="I137" i="1"/>
  <c r="I133" i="1"/>
  <c r="I132" i="1"/>
  <c r="I131" i="1"/>
  <c r="I128" i="1"/>
  <c r="I127" i="1"/>
  <c r="I125" i="1"/>
  <c r="I122" i="1"/>
  <c r="I121" i="1"/>
  <c r="I120" i="1"/>
  <c r="I118" i="1"/>
  <c r="I117" i="1"/>
  <c r="I116" i="1"/>
  <c r="I115" i="1"/>
  <c r="I114" i="1"/>
  <c r="I112" i="1"/>
  <c r="I111" i="1"/>
  <c r="I110" i="1"/>
  <c r="I107" i="1"/>
  <c r="I106" i="1"/>
  <c r="I105" i="1"/>
  <c r="I104" i="1"/>
  <c r="I103" i="1"/>
  <c r="I101" i="1"/>
  <c r="I100" i="1"/>
  <c r="I99" i="1"/>
  <c r="I96" i="1"/>
  <c r="I94" i="1"/>
  <c r="I92" i="1"/>
  <c r="I91" i="1"/>
  <c r="I90" i="1"/>
  <c r="I88" i="1"/>
  <c r="I87" i="1"/>
  <c r="I86" i="1"/>
  <c r="I85" i="1"/>
  <c r="I84" i="1"/>
  <c r="I83" i="1"/>
  <c r="I81" i="1"/>
  <c r="I78" i="1"/>
  <c r="I76" i="1"/>
  <c r="I75" i="1"/>
  <c r="I74" i="1"/>
  <c r="I73" i="1"/>
  <c r="I71" i="1"/>
  <c r="H61" i="1"/>
  <c r="G687" i="1"/>
  <c r="G649" i="1"/>
  <c r="G648" i="1"/>
  <c r="G364" i="1"/>
  <c r="D235" i="1"/>
  <c r="D674" i="1"/>
  <c r="D638" i="1"/>
  <c r="H66" i="1"/>
  <c r="H65" i="1"/>
  <c r="H64" i="1"/>
  <c r="H63" i="1"/>
  <c r="H62" i="1"/>
  <c r="E279" i="1"/>
  <c r="E285" i="1"/>
  <c r="E278" i="1"/>
  <c r="E277" i="1"/>
  <c r="E276" i="1"/>
  <c r="E275" i="1"/>
  <c r="E274" i="1"/>
  <c r="E299" i="1"/>
  <c r="E305" i="1"/>
  <c r="E337" i="1"/>
  <c r="E343" i="1"/>
  <c r="E347" i="1"/>
  <c r="E346" i="1"/>
  <c r="E345" i="1"/>
  <c r="E355" i="1"/>
  <c r="E354" i="1"/>
  <c r="E353" i="1"/>
  <c r="E360" i="1"/>
  <c r="E359" i="1"/>
  <c r="E358" i="1"/>
  <c r="E364" i="1"/>
  <c r="E363" i="1"/>
  <c r="E362" i="1"/>
  <c r="E368" i="1"/>
  <c r="E367" i="1"/>
  <c r="E366" i="1"/>
  <c r="E374" i="1"/>
  <c r="E388" i="1"/>
  <c r="E387" i="1"/>
  <c r="E386" i="1"/>
  <c r="E396" i="1"/>
  <c r="E402" i="1"/>
  <c r="E432" i="1"/>
  <c r="E438" i="1"/>
  <c r="E437" i="1"/>
  <c r="E436" i="1"/>
  <c r="E443" i="1"/>
  <c r="E442" i="1"/>
  <c r="E441" i="1"/>
  <c r="E446" i="1"/>
  <c r="E452" i="1"/>
  <c r="E451" i="1"/>
  <c r="E450" i="1"/>
  <c r="E456" i="1"/>
  <c r="E455" i="1"/>
  <c r="E454" i="1"/>
  <c r="E460" i="1"/>
  <c r="E459" i="1"/>
  <c r="E458" i="1"/>
  <c r="E473" i="1"/>
  <c r="E472" i="1"/>
  <c r="E471" i="1"/>
  <c r="E470" i="1"/>
  <c r="E487" i="1"/>
  <c r="E486" i="1"/>
  <c r="E493" i="1"/>
  <c r="E512" i="1"/>
  <c r="E517" i="1"/>
  <c r="E516" i="1"/>
  <c r="E485" i="1"/>
  <c r="E484" i="1"/>
  <c r="E522" i="1"/>
  <c r="E528" i="1"/>
  <c r="E545" i="1"/>
  <c r="E548" i="1"/>
  <c r="E556" i="1"/>
  <c r="E555" i="1"/>
  <c r="E554" i="1"/>
  <c r="E570" i="1"/>
  <c r="E569" i="1"/>
  <c r="E568" i="1"/>
  <c r="E575" i="1"/>
  <c r="E574" i="1"/>
  <c r="E573" i="1"/>
  <c r="E572" i="1"/>
  <c r="E580" i="1"/>
  <c r="E579" i="1"/>
  <c r="E578" i="1"/>
  <c r="E590" i="1"/>
  <c r="E592" i="1"/>
  <c r="E594" i="1"/>
  <c r="E600" i="1"/>
  <c r="E606" i="1"/>
  <c r="E608" i="1"/>
  <c r="E610" i="1"/>
  <c r="E616" i="1"/>
  <c r="E602" i="1"/>
  <c r="E586" i="1"/>
  <c r="E620" i="1"/>
  <c r="E618" i="1"/>
  <c r="E598" i="1"/>
  <c r="E622" i="1"/>
  <c r="E624" i="1"/>
  <c r="E614" i="1"/>
  <c r="E604" i="1"/>
  <c r="E588" i="1"/>
  <c r="E626" i="1"/>
  <c r="E596" i="1"/>
  <c r="E631" i="1"/>
  <c r="E638" i="1"/>
  <c r="E630" i="1"/>
  <c r="E629" i="1"/>
  <c r="E649" i="1"/>
  <c r="E648" i="1"/>
  <c r="E647" i="1"/>
  <c r="E654" i="1"/>
  <c r="E653" i="1"/>
  <c r="E652" i="1"/>
  <c r="E663" i="1"/>
  <c r="E662" i="1"/>
  <c r="E661" i="1"/>
  <c r="E669" i="1"/>
  <c r="E668" i="1"/>
  <c r="E667" i="1"/>
  <c r="E674" i="1"/>
  <c r="E673" i="1"/>
  <c r="E672" i="1"/>
  <c r="E680" i="1"/>
  <c r="E679" i="1"/>
  <c r="E678" i="1"/>
  <c r="E677" i="1"/>
  <c r="E685" i="1"/>
  <c r="E687" i="1"/>
  <c r="E684" i="1"/>
  <c r="E683" i="1"/>
  <c r="E691" i="1"/>
  <c r="E693" i="1"/>
  <c r="E690" i="1"/>
  <c r="E689" i="1"/>
  <c r="E682" i="1"/>
  <c r="E700" i="1"/>
  <c r="E699" i="1"/>
  <c r="E698" i="1"/>
  <c r="E697" i="1"/>
  <c r="E560" i="1"/>
  <c r="E559" i="1"/>
  <c r="E558" i="1"/>
  <c r="E448" i="1"/>
  <c r="F279" i="1"/>
  <c r="F278" i="1"/>
  <c r="F277" i="1"/>
  <c r="F276" i="1"/>
  <c r="F285" i="1"/>
  <c r="F275" i="1"/>
  <c r="F274" i="1"/>
  <c r="F299" i="1"/>
  <c r="F305" i="1"/>
  <c r="F337" i="1"/>
  <c r="F343" i="1"/>
  <c r="F347" i="1"/>
  <c r="F346" i="1"/>
  <c r="F345" i="1"/>
  <c r="I345" i="1"/>
  <c r="F355" i="1"/>
  <c r="F354" i="1"/>
  <c r="F353" i="1"/>
  <c r="F360" i="1"/>
  <c r="F359" i="1"/>
  <c r="F358" i="1"/>
  <c r="F364" i="1"/>
  <c r="F363" i="1"/>
  <c r="F362" i="1"/>
  <c r="F368" i="1"/>
  <c r="F374" i="1"/>
  <c r="F388" i="1"/>
  <c r="F387" i="1"/>
  <c r="F386" i="1"/>
  <c r="F396" i="1"/>
  <c r="F402" i="1"/>
  <c r="F432" i="1"/>
  <c r="F438" i="1"/>
  <c r="F437" i="1"/>
  <c r="F436" i="1"/>
  <c r="F443" i="1"/>
  <c r="F442" i="1"/>
  <c r="F441" i="1"/>
  <c r="F446" i="1"/>
  <c r="F452" i="1"/>
  <c r="F451" i="1"/>
  <c r="F450" i="1"/>
  <c r="F263" i="1"/>
  <c r="F262" i="1"/>
  <c r="F261" i="1"/>
  <c r="F260" i="1"/>
  <c r="F44" i="1"/>
  <c r="F456" i="1"/>
  <c r="F455" i="1"/>
  <c r="F454" i="1"/>
  <c r="F460" i="1"/>
  <c r="F459" i="1"/>
  <c r="F458" i="1"/>
  <c r="F473" i="1"/>
  <c r="F472" i="1"/>
  <c r="F471" i="1"/>
  <c r="F470" i="1"/>
  <c r="F487" i="1"/>
  <c r="F493" i="1"/>
  <c r="F512" i="1"/>
  <c r="I512" i="1"/>
  <c r="F517" i="1"/>
  <c r="F516" i="1"/>
  <c r="F522" i="1"/>
  <c r="F521" i="1"/>
  <c r="F520" i="1"/>
  <c r="F519" i="1"/>
  <c r="F528" i="1"/>
  <c r="F545" i="1"/>
  <c r="F548" i="1"/>
  <c r="F556" i="1"/>
  <c r="F555" i="1"/>
  <c r="F554" i="1"/>
  <c r="F570" i="1"/>
  <c r="F569" i="1"/>
  <c r="F568" i="1"/>
  <c r="F575" i="1"/>
  <c r="F574" i="1"/>
  <c r="F573" i="1"/>
  <c r="F572" i="1"/>
  <c r="F580" i="1"/>
  <c r="F579" i="1"/>
  <c r="F578" i="1"/>
  <c r="F590" i="1"/>
  <c r="F592" i="1"/>
  <c r="F594" i="1"/>
  <c r="F600" i="1"/>
  <c r="F606" i="1"/>
  <c r="F608" i="1"/>
  <c r="F610" i="1"/>
  <c r="F616" i="1"/>
  <c r="F602" i="1"/>
  <c r="F586" i="1"/>
  <c r="F620" i="1"/>
  <c r="F618" i="1"/>
  <c r="F598" i="1"/>
  <c r="F622" i="1"/>
  <c r="F624" i="1"/>
  <c r="F614" i="1"/>
  <c r="F604" i="1"/>
  <c r="F588" i="1"/>
  <c r="F626" i="1"/>
  <c r="F596" i="1"/>
  <c r="F631" i="1"/>
  <c r="F630" i="1"/>
  <c r="F629" i="1"/>
  <c r="F638" i="1"/>
  <c r="F649" i="1"/>
  <c r="F648" i="1"/>
  <c r="F647" i="1"/>
  <c r="F654" i="1"/>
  <c r="F653" i="1"/>
  <c r="F652" i="1"/>
  <c r="F663" i="1"/>
  <c r="F662" i="1"/>
  <c r="F661" i="1"/>
  <c r="F669" i="1"/>
  <c r="F668" i="1"/>
  <c r="F667" i="1"/>
  <c r="F666" i="1"/>
  <c r="F674" i="1"/>
  <c r="F673" i="1"/>
  <c r="F672" i="1"/>
  <c r="F680" i="1"/>
  <c r="F679" i="1"/>
  <c r="F678" i="1"/>
  <c r="F677" i="1"/>
  <c r="F685" i="1"/>
  <c r="F687" i="1"/>
  <c r="F684" i="1"/>
  <c r="F683" i="1"/>
  <c r="F691" i="1"/>
  <c r="F693" i="1"/>
  <c r="F690" i="1"/>
  <c r="F689" i="1"/>
  <c r="F709" i="1"/>
  <c r="F700" i="1"/>
  <c r="F699" i="1"/>
  <c r="F698" i="1"/>
  <c r="F697" i="1"/>
  <c r="F560" i="1"/>
  <c r="F559" i="1"/>
  <c r="F558" i="1"/>
  <c r="F448" i="1"/>
  <c r="F267" i="1"/>
  <c r="F266" i="1"/>
  <c r="F258" i="1"/>
  <c r="F257" i="1"/>
  <c r="F256" i="1"/>
  <c r="F43" i="1"/>
  <c r="F151" i="1"/>
  <c r="F150" i="1"/>
  <c r="F152" i="1"/>
  <c r="F160" i="1"/>
  <c r="F161" i="1"/>
  <c r="F159" i="1"/>
  <c r="F164" i="1"/>
  <c r="F165" i="1"/>
  <c r="F166" i="1"/>
  <c r="F167" i="1"/>
  <c r="F169" i="1"/>
  <c r="F170" i="1"/>
  <c r="F171" i="1"/>
  <c r="F172" i="1"/>
  <c r="F173" i="1"/>
  <c r="F174" i="1"/>
  <c r="F176" i="1"/>
  <c r="F177" i="1"/>
  <c r="F178" i="1"/>
  <c r="F179" i="1"/>
  <c r="F180" i="1"/>
  <c r="F181" i="1"/>
  <c r="F182" i="1"/>
  <c r="F183" i="1"/>
  <c r="F184" i="1"/>
  <c r="F186" i="1"/>
  <c r="F185" i="1"/>
  <c r="F188" i="1"/>
  <c r="F189" i="1"/>
  <c r="F190" i="1"/>
  <c r="F191" i="1"/>
  <c r="F192" i="1"/>
  <c r="F193" i="1"/>
  <c r="F187" i="1"/>
  <c r="F197" i="1"/>
  <c r="F195" i="1"/>
  <c r="F199" i="1"/>
  <c r="F198" i="1"/>
  <c r="F194" i="1"/>
  <c r="F200" i="1"/>
  <c r="F201" i="1"/>
  <c r="F204" i="1"/>
  <c r="F203" i="1"/>
  <c r="F206" i="1"/>
  <c r="F207" i="1"/>
  <c r="F210" i="1"/>
  <c r="F209" i="1"/>
  <c r="F208" i="1"/>
  <c r="F213" i="1"/>
  <c r="F212" i="1"/>
  <c r="F216" i="1"/>
  <c r="F215" i="1"/>
  <c r="F214" i="1"/>
  <c r="F217" i="1"/>
  <c r="F220" i="1"/>
  <c r="F219" i="1"/>
  <c r="F218" i="1"/>
  <c r="F223" i="1"/>
  <c r="F222" i="1"/>
  <c r="F226" i="1"/>
  <c r="F225" i="1"/>
  <c r="F230" i="1"/>
  <c r="F229" i="1"/>
  <c r="F228" i="1"/>
  <c r="F233" i="1"/>
  <c r="F234" i="1"/>
  <c r="F235" i="1"/>
  <c r="F237" i="1"/>
  <c r="F236" i="1"/>
  <c r="F238" i="1"/>
  <c r="F240" i="1"/>
  <c r="F246" i="1"/>
  <c r="F245" i="1"/>
  <c r="F242" i="1"/>
  <c r="F241" i="1"/>
  <c r="F250" i="1"/>
  <c r="F249" i="1"/>
  <c r="F248" i="1"/>
  <c r="F251" i="1"/>
  <c r="F243" i="1"/>
  <c r="F60" i="1"/>
  <c r="F68" i="1"/>
  <c r="F72" i="1"/>
  <c r="F77" i="1"/>
  <c r="F80" i="1"/>
  <c r="F89" i="1"/>
  <c r="F82" i="1"/>
  <c r="F93" i="1"/>
  <c r="F95" i="1"/>
  <c r="F98" i="1"/>
  <c r="F102" i="1"/>
  <c r="F97" i="1"/>
  <c r="F109" i="1"/>
  <c r="F113" i="1"/>
  <c r="F119" i="1"/>
  <c r="F108" i="1"/>
  <c r="F124" i="1"/>
  <c r="F126" i="1"/>
  <c r="F123" i="1"/>
  <c r="F130" i="1"/>
  <c r="F129" i="1"/>
  <c r="F132" i="1"/>
  <c r="F136" i="1"/>
  <c r="F135" i="1"/>
  <c r="F139" i="1"/>
  <c r="I139" i="1"/>
  <c r="F142" i="1"/>
  <c r="F144" i="1"/>
  <c r="E267" i="1"/>
  <c r="E266" i="1"/>
  <c r="E263" i="1"/>
  <c r="E262" i="1"/>
  <c r="E261" i="1"/>
  <c r="E260" i="1"/>
  <c r="E44" i="1"/>
  <c r="E258" i="1"/>
  <c r="E257" i="1"/>
  <c r="E256" i="1"/>
  <c r="E151" i="1"/>
  <c r="E150" i="1"/>
  <c r="E152" i="1"/>
  <c r="E160" i="1"/>
  <c r="E159" i="1"/>
  <c r="E161" i="1"/>
  <c r="E164" i="1"/>
  <c r="E165" i="1"/>
  <c r="E166" i="1"/>
  <c r="E167" i="1"/>
  <c r="E163" i="1"/>
  <c r="E169" i="1"/>
  <c r="E170" i="1"/>
  <c r="E171" i="1"/>
  <c r="E172" i="1"/>
  <c r="E168" i="1"/>
  <c r="E173" i="1"/>
  <c r="E174" i="1"/>
  <c r="E176" i="1"/>
  <c r="E177" i="1"/>
  <c r="E178" i="1"/>
  <c r="E179" i="1"/>
  <c r="E180" i="1"/>
  <c r="E181" i="1"/>
  <c r="E182" i="1"/>
  <c r="E183" i="1"/>
  <c r="E184" i="1"/>
  <c r="E186" i="1"/>
  <c r="E185" i="1"/>
  <c r="E188" i="1"/>
  <c r="E189" i="1"/>
  <c r="E190" i="1"/>
  <c r="E191" i="1"/>
  <c r="E192" i="1"/>
  <c r="E193" i="1"/>
  <c r="E197" i="1"/>
  <c r="E195" i="1"/>
  <c r="E199" i="1"/>
  <c r="E200" i="1"/>
  <c r="E198" i="1"/>
  <c r="E201" i="1"/>
  <c r="E204" i="1"/>
  <c r="E203" i="1"/>
  <c r="E206" i="1"/>
  <c r="E207" i="1"/>
  <c r="E205" i="1"/>
  <c r="E202" i="1"/>
  <c r="E210" i="1"/>
  <c r="E209" i="1"/>
  <c r="E208" i="1"/>
  <c r="E213" i="1"/>
  <c r="E212" i="1"/>
  <c r="E216" i="1"/>
  <c r="E217" i="1"/>
  <c r="E215" i="1"/>
  <c r="E214" i="1"/>
  <c r="E220" i="1"/>
  <c r="E219" i="1"/>
  <c r="E223" i="1"/>
  <c r="E222" i="1"/>
  <c r="E218" i="1"/>
  <c r="E226" i="1"/>
  <c r="E225" i="1"/>
  <c r="E230" i="1"/>
  <c r="E229" i="1"/>
  <c r="E228" i="1"/>
  <c r="E233" i="1"/>
  <c r="E234" i="1"/>
  <c r="E235" i="1"/>
  <c r="E232" i="1"/>
  <c r="E237" i="1"/>
  <c r="E238" i="1"/>
  <c r="E240" i="1"/>
  <c r="E236" i="1"/>
  <c r="E246" i="1"/>
  <c r="E245" i="1"/>
  <c r="E242" i="1"/>
  <c r="E241" i="1"/>
  <c r="E250" i="1"/>
  <c r="E249" i="1"/>
  <c r="E248" i="1"/>
  <c r="E251" i="1"/>
  <c r="E243" i="1"/>
  <c r="E60" i="1"/>
  <c r="E68" i="1"/>
  <c r="E59" i="1"/>
  <c r="E72" i="1"/>
  <c r="E77" i="1"/>
  <c r="E80" i="1"/>
  <c r="E89" i="1"/>
  <c r="E82" i="1"/>
  <c r="E79" i="1"/>
  <c r="E93" i="1"/>
  <c r="E95" i="1"/>
  <c r="E98" i="1"/>
  <c r="E97" i="1"/>
  <c r="E102" i="1"/>
  <c r="E109" i="1"/>
  <c r="E108" i="1"/>
  <c r="E113" i="1"/>
  <c r="E119" i="1"/>
  <c r="E124" i="1"/>
  <c r="E126" i="1"/>
  <c r="E130" i="1"/>
  <c r="E132" i="1"/>
  <c r="E129" i="1"/>
  <c r="E136" i="1"/>
  <c r="E135" i="1"/>
  <c r="E139" i="1"/>
  <c r="E138" i="1"/>
  <c r="E134" i="1"/>
  <c r="E38" i="1"/>
  <c r="E142" i="1"/>
  <c r="E144" i="1"/>
  <c r="G347" i="1"/>
  <c r="I347" i="1"/>
  <c r="G346" i="1"/>
  <c r="G631" i="1"/>
  <c r="G638" i="1"/>
  <c r="G647" i="1"/>
  <c r="G193" i="1"/>
  <c r="G190" i="1"/>
  <c r="G184" i="1"/>
  <c r="G182" i="1"/>
  <c r="G180" i="1"/>
  <c r="G178" i="1"/>
  <c r="G176" i="1"/>
  <c r="G220" i="1"/>
  <c r="I220" i="1"/>
  <c r="D220" i="1"/>
  <c r="G207" i="1"/>
  <c r="D207" i="1"/>
  <c r="D205" i="1"/>
  <c r="D184" i="1"/>
  <c r="G179" i="1"/>
  <c r="D179" i="1"/>
  <c r="D182" i="1"/>
  <c r="G560" i="1"/>
  <c r="G559" i="1"/>
  <c r="G558" i="1"/>
  <c r="H558" i="1"/>
  <c r="D560" i="1"/>
  <c r="D559" i="1"/>
  <c r="D558" i="1"/>
  <c r="G460" i="1"/>
  <c r="D460" i="1"/>
  <c r="G396" i="1"/>
  <c r="G402" i="1"/>
  <c r="G432" i="1"/>
  <c r="G438" i="1"/>
  <c r="G443" i="1"/>
  <c r="I443" i="1"/>
  <c r="G442" i="1"/>
  <c r="G441" i="1"/>
  <c r="G446" i="1"/>
  <c r="G452" i="1"/>
  <c r="G451" i="1"/>
  <c r="G450" i="1"/>
  <c r="H450" i="1"/>
  <c r="G456" i="1"/>
  <c r="G240" i="1"/>
  <c r="I240" i="1"/>
  <c r="D240" i="1"/>
  <c r="G235" i="1"/>
  <c r="H235" i="1"/>
  <c r="G226" i="1"/>
  <c r="D226" i="1"/>
  <c r="D225" i="1"/>
  <c r="G173" i="1"/>
  <c r="D173" i="1"/>
  <c r="G177" i="1"/>
  <c r="D177" i="1"/>
  <c r="G355" i="1"/>
  <c r="G354" i="1"/>
  <c r="H354" i="1"/>
  <c r="G353" i="1"/>
  <c r="F47" i="1"/>
  <c r="D165" i="1"/>
  <c r="D600" i="1"/>
  <c r="D47" i="1"/>
  <c r="D402" i="1"/>
  <c r="D522" i="1"/>
  <c r="D528" i="1"/>
  <c r="D545" i="1"/>
  <c r="D521" i="1"/>
  <c r="D556" i="1"/>
  <c r="D555" i="1"/>
  <c r="D554" i="1"/>
  <c r="D552" i="1"/>
  <c r="D551" i="1"/>
  <c r="D550" i="1"/>
  <c r="D126" i="1"/>
  <c r="D123" i="1"/>
  <c r="D124" i="1"/>
  <c r="E47" i="1"/>
  <c r="G165" i="1"/>
  <c r="G124" i="1"/>
  <c r="G126" i="1"/>
  <c r="G123" i="1"/>
  <c r="D130" i="1"/>
  <c r="D129" i="1"/>
  <c r="D132" i="1"/>
  <c r="G473" i="1"/>
  <c r="G213" i="1"/>
  <c r="D473" i="1"/>
  <c r="G181" i="1"/>
  <c r="D250" i="1"/>
  <c r="G250" i="1"/>
  <c r="G556" i="1"/>
  <c r="D93" i="1"/>
  <c r="I70" i="1"/>
  <c r="G82" i="1"/>
  <c r="G80" i="1"/>
  <c r="I80" i="1"/>
  <c r="G89" i="1"/>
  <c r="I89" i="1"/>
  <c r="G93" i="1"/>
  <c r="I93" i="1"/>
  <c r="G95" i="1"/>
  <c r="I95" i="1"/>
  <c r="G47" i="1"/>
  <c r="G204" i="1"/>
  <c r="G674" i="1"/>
  <c r="G448" i="1"/>
  <c r="E43" i="1"/>
  <c r="E45" i="1"/>
  <c r="D180" i="1"/>
  <c r="G164" i="1"/>
  <c r="D164" i="1"/>
  <c r="G528" i="1"/>
  <c r="D438" i="1"/>
  <c r="D437" i="1"/>
  <c r="D436" i="1"/>
  <c r="D80" i="1"/>
  <c r="D82" i="1"/>
  <c r="D89" i="1"/>
  <c r="D79" i="1"/>
  <c r="G487" i="1"/>
  <c r="I487" i="1"/>
  <c r="G493" i="1"/>
  <c r="G512" i="1"/>
  <c r="G486" i="1"/>
  <c r="G517" i="1"/>
  <c r="G516" i="1"/>
  <c r="H516" i="1"/>
  <c r="G522" i="1"/>
  <c r="G545" i="1"/>
  <c r="G521" i="1"/>
  <c r="G548" i="1"/>
  <c r="G570" i="1"/>
  <c r="G569" i="1"/>
  <c r="G575" i="1"/>
  <c r="G574" i="1"/>
  <c r="G606" i="1"/>
  <c r="H606" i="1"/>
  <c r="G669" i="1"/>
  <c r="G680" i="1"/>
  <c r="G678" i="1"/>
  <c r="G673" i="1"/>
  <c r="G672" i="1"/>
  <c r="D487" i="1"/>
  <c r="D493" i="1"/>
  <c r="D512" i="1"/>
  <c r="D517" i="1"/>
  <c r="D516" i="1"/>
  <c r="D570" i="1"/>
  <c r="D569" i="1"/>
  <c r="D568" i="1"/>
  <c r="D575" i="1"/>
  <c r="D574" i="1"/>
  <c r="D573" i="1"/>
  <c r="D572" i="1"/>
  <c r="D606" i="1"/>
  <c r="D669" i="1"/>
  <c r="D668" i="1"/>
  <c r="D667" i="1"/>
  <c r="D666" i="1"/>
  <c r="D680" i="1"/>
  <c r="D679" i="1"/>
  <c r="D678" i="1"/>
  <c r="D677" i="1"/>
  <c r="D673" i="1"/>
  <c r="D672" i="1"/>
  <c r="G586" i="1"/>
  <c r="H586" i="1"/>
  <c r="G588" i="1"/>
  <c r="G590" i="1"/>
  <c r="G592" i="1"/>
  <c r="G602" i="1"/>
  <c r="G604" i="1"/>
  <c r="G610" i="1"/>
  <c r="G616" i="1"/>
  <c r="G620" i="1"/>
  <c r="G596" i="1"/>
  <c r="E712" i="1"/>
  <c r="D586" i="1"/>
  <c r="D588" i="1"/>
  <c r="D590" i="1"/>
  <c r="D592" i="1"/>
  <c r="D602" i="1"/>
  <c r="D604" i="1"/>
  <c r="D610" i="1"/>
  <c r="D616" i="1"/>
  <c r="D620" i="1"/>
  <c r="D596" i="1"/>
  <c r="G580" i="1"/>
  <c r="G594" i="1"/>
  <c r="G600" i="1"/>
  <c r="G614" i="1"/>
  <c r="G618" i="1"/>
  <c r="G624" i="1"/>
  <c r="G626" i="1"/>
  <c r="D580" i="1"/>
  <c r="D579" i="1"/>
  <c r="D578" i="1"/>
  <c r="D594" i="1"/>
  <c r="D614" i="1"/>
  <c r="D618" i="1"/>
  <c r="D624" i="1"/>
  <c r="D626" i="1"/>
  <c r="D631" i="1"/>
  <c r="D630" i="1"/>
  <c r="D629" i="1"/>
  <c r="D628" i="1"/>
  <c r="D649" i="1"/>
  <c r="D648" i="1"/>
  <c r="D647" i="1"/>
  <c r="G243" i="1"/>
  <c r="H243" i="1"/>
  <c r="D243" i="1"/>
  <c r="G237" i="1"/>
  <c r="I237" i="1"/>
  <c r="D237" i="1"/>
  <c r="G200" i="1"/>
  <c r="D200" i="1"/>
  <c r="D193" i="1"/>
  <c r="D181" i="1"/>
  <c r="G170" i="1"/>
  <c r="D170" i="1"/>
  <c r="D168" i="1"/>
  <c r="G210" i="1"/>
  <c r="G209" i="1"/>
  <c r="D210" i="1"/>
  <c r="D209" i="1"/>
  <c r="G608" i="1"/>
  <c r="G598" i="1"/>
  <c r="G622" i="1"/>
  <c r="D608" i="1"/>
  <c r="D598" i="1"/>
  <c r="D711" i="1"/>
  <c r="D622" i="1"/>
  <c r="G219" i="1"/>
  <c r="G223" i="1"/>
  <c r="G225" i="1"/>
  <c r="D219" i="1"/>
  <c r="D218" i="1"/>
  <c r="D223" i="1"/>
  <c r="D222" i="1"/>
  <c r="G230" i="1"/>
  <c r="G233" i="1"/>
  <c r="G192" i="1"/>
  <c r="D192" i="1"/>
  <c r="G174" i="1"/>
  <c r="D174" i="1"/>
  <c r="G167" i="1"/>
  <c r="D167" i="1"/>
  <c r="D163" i="1"/>
  <c r="G60" i="1"/>
  <c r="G68" i="1"/>
  <c r="G72" i="1"/>
  <c r="G77" i="1"/>
  <c r="G98" i="1"/>
  <c r="G102" i="1"/>
  <c r="G97" i="1"/>
  <c r="G109" i="1"/>
  <c r="G113" i="1"/>
  <c r="G119" i="1"/>
  <c r="G108" i="1"/>
  <c r="G130" i="1"/>
  <c r="G132" i="1"/>
  <c r="H132" i="1"/>
  <c r="G129" i="1"/>
  <c r="G136" i="1"/>
  <c r="G135" i="1"/>
  <c r="I135" i="1"/>
  <c r="G142" i="1"/>
  <c r="G144" i="1"/>
  <c r="G151" i="1"/>
  <c r="G150" i="1"/>
  <c r="G152" i="1"/>
  <c r="G160" i="1"/>
  <c r="G161" i="1"/>
  <c r="G166" i="1"/>
  <c r="G169" i="1"/>
  <c r="G171" i="1"/>
  <c r="G172" i="1"/>
  <c r="G183" i="1"/>
  <c r="G186" i="1"/>
  <c r="G188" i="1"/>
  <c r="G189" i="1"/>
  <c r="G191" i="1"/>
  <c r="G197" i="1"/>
  <c r="G195" i="1"/>
  <c r="G199" i="1"/>
  <c r="G201" i="1"/>
  <c r="G198" i="1"/>
  <c r="G194" i="1"/>
  <c r="G206" i="1"/>
  <c r="G205" i="1"/>
  <c r="G216" i="1"/>
  <c r="G217" i="1"/>
  <c r="G215" i="1"/>
  <c r="G214" i="1"/>
  <c r="G229" i="1"/>
  <c r="G228" i="1"/>
  <c r="G234" i="1"/>
  <c r="G232" i="1"/>
  <c r="G238" i="1"/>
  <c r="I238" i="1"/>
  <c r="G236" i="1"/>
  <c r="I236" i="1"/>
  <c r="G246" i="1"/>
  <c r="G245" i="1"/>
  <c r="G242" i="1"/>
  <c r="G241" i="1"/>
  <c r="G249" i="1"/>
  <c r="G251" i="1"/>
  <c r="H251" i="1"/>
  <c r="G248" i="1"/>
  <c r="G258" i="1"/>
  <c r="G257" i="1"/>
  <c r="G256" i="1"/>
  <c r="H256" i="1"/>
  <c r="G43" i="1"/>
  <c r="G263" i="1"/>
  <c r="G262" i="1"/>
  <c r="G261" i="1"/>
  <c r="G260" i="1"/>
  <c r="I47" i="1"/>
  <c r="I43" i="1"/>
  <c r="D169" i="1"/>
  <c r="D201" i="1"/>
  <c r="D197" i="1"/>
  <c r="D199" i="1"/>
  <c r="D198" i="1"/>
  <c r="D189" i="1"/>
  <c r="D186" i="1"/>
  <c r="D183" i="1"/>
  <c r="D176" i="1"/>
  <c r="D175" i="1"/>
  <c r="D172" i="1"/>
  <c r="D166" i="1"/>
  <c r="G693" i="1"/>
  <c r="D693" i="1"/>
  <c r="D374" i="1"/>
  <c r="G374" i="1"/>
  <c r="H374" i="1"/>
  <c r="D171" i="1"/>
  <c r="D178" i="1"/>
  <c r="D152" i="1"/>
  <c r="D396" i="1"/>
  <c r="D432" i="1"/>
  <c r="D395" i="1"/>
  <c r="D394" i="1"/>
  <c r="D393" i="1"/>
  <c r="D443" i="1"/>
  <c r="D442" i="1"/>
  <c r="D441" i="1"/>
  <c r="D448" i="1"/>
  <c r="D447" i="1"/>
  <c r="D446" i="1"/>
  <c r="D452" i="1"/>
  <c r="D451" i="1"/>
  <c r="D450" i="1"/>
  <c r="D456" i="1"/>
  <c r="D455" i="1"/>
  <c r="D454" i="1"/>
  <c r="D691" i="1"/>
  <c r="D690" i="1"/>
  <c r="D689" i="1"/>
  <c r="D709" i="1"/>
  <c r="D687" i="1"/>
  <c r="D685" i="1"/>
  <c r="D684" i="1"/>
  <c r="D683" i="1"/>
  <c r="G685" i="1"/>
  <c r="G691" i="1"/>
  <c r="G700" i="1"/>
  <c r="I700" i="1"/>
  <c r="G699" i="1"/>
  <c r="D700" i="1"/>
  <c r="D699" i="1"/>
  <c r="G663" i="1"/>
  <c r="D663" i="1"/>
  <c r="D662" i="1"/>
  <c r="D661" i="1"/>
  <c r="G654" i="1"/>
  <c r="D654" i="1"/>
  <c r="D653" i="1"/>
  <c r="G472" i="1"/>
  <c r="D472" i="1"/>
  <c r="G459" i="1"/>
  <c r="G388" i="1"/>
  <c r="G387" i="1"/>
  <c r="G368" i="1"/>
  <c r="D368" i="1"/>
  <c r="G367" i="1"/>
  <c r="D367" i="1"/>
  <c r="G360" i="1"/>
  <c r="G359" i="1"/>
  <c r="D355" i="1"/>
  <c r="D354" i="1"/>
  <c r="D353" i="1"/>
  <c r="D347" i="1"/>
  <c r="D346" i="1"/>
  <c r="G343" i="1"/>
  <c r="D343" i="1"/>
  <c r="G337" i="1"/>
  <c r="D337" i="1"/>
  <c r="G305" i="1"/>
  <c r="D305" i="1"/>
  <c r="G299" i="1"/>
  <c r="D299" i="1"/>
  <c r="D298" i="1"/>
  <c r="D297" i="1"/>
  <c r="D249" i="1"/>
  <c r="D242" i="1"/>
  <c r="D241" i="1"/>
  <c r="D238" i="1"/>
  <c r="D236" i="1"/>
  <c r="D233" i="1"/>
  <c r="D234" i="1"/>
  <c r="D230" i="1"/>
  <c r="D229" i="1"/>
  <c r="D228" i="1"/>
  <c r="D216" i="1"/>
  <c r="D217" i="1"/>
  <c r="D215" i="1"/>
  <c r="D214" i="1"/>
  <c r="G458" i="1"/>
  <c r="D471" i="1"/>
  <c r="D470" i="1"/>
  <c r="D206" i="1"/>
  <c r="D204" i="1"/>
  <c r="D203" i="1"/>
  <c r="D202" i="1"/>
  <c r="D190" i="1"/>
  <c r="D188" i="1"/>
  <c r="D187" i="1"/>
  <c r="D191" i="1"/>
  <c r="D185" i="1"/>
  <c r="D160" i="1"/>
  <c r="D159" i="1"/>
  <c r="D161" i="1"/>
  <c r="D151" i="1"/>
  <c r="D150" i="1"/>
  <c r="D136" i="1"/>
  <c r="D135" i="1"/>
  <c r="D698" i="1"/>
  <c r="D652" i="1"/>
  <c r="D366" i="1"/>
  <c r="D707" i="1"/>
  <c r="G358" i="1"/>
  <c r="G345" i="1"/>
  <c r="D345" i="1"/>
  <c r="G279" i="1"/>
  <c r="G285" i="1"/>
  <c r="G278" i="1"/>
  <c r="D279" i="1"/>
  <c r="D285" i="1"/>
  <c r="D278" i="1"/>
  <c r="D277" i="1"/>
  <c r="D276" i="1"/>
  <c r="D275" i="1"/>
  <c r="G267" i="1"/>
  <c r="D267" i="1"/>
  <c r="D266" i="1"/>
  <c r="D251" i="1"/>
  <c r="D248" i="1"/>
  <c r="D246" i="1"/>
  <c r="D245" i="1"/>
  <c r="D364" i="1"/>
  <c r="D363" i="1"/>
  <c r="D362" i="1"/>
  <c r="D195" i="1"/>
  <c r="D194" i="1"/>
  <c r="D142" i="1"/>
  <c r="D144" i="1"/>
  <c r="I65" i="1"/>
  <c r="D274" i="1"/>
  <c r="D388" i="1"/>
  <c r="D387" i="1"/>
  <c r="D386" i="1"/>
  <c r="D360" i="1"/>
  <c r="D359" i="1"/>
  <c r="D358" i="1"/>
  <c r="F708" i="1"/>
  <c r="D258" i="1"/>
  <c r="D257" i="1"/>
  <c r="D256" i="1"/>
  <c r="D43" i="1"/>
  <c r="D45" i="1"/>
  <c r="G677" i="1"/>
  <c r="D263" i="1"/>
  <c r="D262" i="1"/>
  <c r="D261" i="1"/>
  <c r="D260" i="1"/>
  <c r="D44" i="1"/>
  <c r="D60" i="1"/>
  <c r="D59" i="1"/>
  <c r="D68" i="1"/>
  <c r="D72" i="1"/>
  <c r="D77" i="1"/>
  <c r="D98" i="1"/>
  <c r="D97" i="1"/>
  <c r="D102" i="1"/>
  <c r="D109" i="1"/>
  <c r="D113" i="1"/>
  <c r="D119" i="1"/>
  <c r="G266" i="1"/>
  <c r="H713" i="1"/>
  <c r="I69" i="1"/>
  <c r="I67" i="1"/>
  <c r="I64" i="1"/>
  <c r="I63" i="1"/>
  <c r="I62" i="1"/>
  <c r="I61" i="1"/>
  <c r="D697" i="1"/>
  <c r="H47" i="1"/>
  <c r="E708" i="1"/>
  <c r="E709" i="1"/>
  <c r="I60" i="1"/>
  <c r="F711" i="1"/>
  <c r="E711" i="1"/>
  <c r="H709" i="1"/>
  <c r="H305" i="1"/>
  <c r="I305" i="1"/>
  <c r="H241" i="1"/>
  <c r="I241" i="1"/>
  <c r="H228" i="1"/>
  <c r="I228" i="1"/>
  <c r="H598" i="1"/>
  <c r="I598" i="1"/>
  <c r="G711" i="1"/>
  <c r="I711" i="1"/>
  <c r="E187" i="1"/>
  <c r="E716" i="1"/>
  <c r="E651" i="1"/>
  <c r="D296" i="1"/>
  <c r="I699" i="1"/>
  <c r="H699" i="1"/>
  <c r="G698" i="1"/>
  <c r="D708" i="1"/>
  <c r="D682" i="1"/>
  <c r="H248" i="1"/>
  <c r="I248" i="1"/>
  <c r="H194" i="1"/>
  <c r="I194" i="1"/>
  <c r="H195" i="1"/>
  <c r="I195" i="1"/>
  <c r="I160" i="1"/>
  <c r="H160" i="1"/>
  <c r="G159" i="1"/>
  <c r="H77" i="1"/>
  <c r="I77" i="1"/>
  <c r="D162" i="1"/>
  <c r="D712" i="1"/>
  <c r="H712" i="1"/>
  <c r="H669" i="1"/>
  <c r="I669" i="1"/>
  <c r="G668" i="1"/>
  <c r="H569" i="1"/>
  <c r="I569" i="1"/>
  <c r="G568" i="1"/>
  <c r="H165" i="1"/>
  <c r="I165" i="1"/>
  <c r="G163" i="1"/>
  <c r="D520" i="1"/>
  <c r="D519" i="1"/>
  <c r="I176" i="1"/>
  <c r="H176" i="1"/>
  <c r="G175" i="1"/>
  <c r="I184" i="1"/>
  <c r="H184" i="1"/>
  <c r="I68" i="1"/>
  <c r="F59" i="1"/>
  <c r="F163" i="1"/>
  <c r="F45" i="1"/>
  <c r="H199" i="1"/>
  <c r="I266" i="1"/>
  <c r="H266" i="1"/>
  <c r="I343" i="1"/>
  <c r="H343" i="1"/>
  <c r="H626" i="1"/>
  <c r="I626" i="1"/>
  <c r="I647" i="1"/>
  <c r="H647" i="1"/>
  <c r="F710" i="1"/>
  <c r="F577" i="1"/>
  <c r="H278" i="1"/>
  <c r="I278" i="1"/>
  <c r="G277" i="1"/>
  <c r="D651" i="1"/>
  <c r="D716" i="1"/>
  <c r="D108" i="1"/>
  <c r="D58" i="1"/>
  <c r="H677" i="1"/>
  <c r="I677" i="1"/>
  <c r="H285" i="1"/>
  <c r="I285" i="1"/>
  <c r="D232" i="1"/>
  <c r="D231" i="1"/>
  <c r="D227" i="1"/>
  <c r="D40" i="1"/>
  <c r="I387" i="1"/>
  <c r="H387" i="1"/>
  <c r="G386" i="1"/>
  <c r="H214" i="1"/>
  <c r="I214" i="1"/>
  <c r="H186" i="1"/>
  <c r="I186" i="1"/>
  <c r="G185" i="1"/>
  <c r="I108" i="1"/>
  <c r="H108" i="1"/>
  <c r="H97" i="1"/>
  <c r="I97" i="1"/>
  <c r="I223" i="1"/>
  <c r="H223" i="1"/>
  <c r="G222" i="1"/>
  <c r="I580" i="1"/>
  <c r="H580" i="1"/>
  <c r="G579" i="1"/>
  <c r="I486" i="1"/>
  <c r="G485" i="1"/>
  <c r="I213" i="1"/>
  <c r="G212" i="1"/>
  <c r="H456" i="1"/>
  <c r="I456" i="1"/>
  <c r="G455" i="1"/>
  <c r="H446" i="1"/>
  <c r="I446" i="1"/>
  <c r="H631" i="1"/>
  <c r="I631" i="1"/>
  <c r="G630" i="1"/>
  <c r="E231" i="1"/>
  <c r="E227" i="1"/>
  <c r="E40" i="1"/>
  <c r="E194" i="1"/>
  <c r="E149" i="1"/>
  <c r="F79" i="1"/>
  <c r="F175" i="1"/>
  <c r="F168" i="1"/>
  <c r="F712" i="1"/>
  <c r="F486" i="1"/>
  <c r="F485" i="1"/>
  <c r="F484" i="1"/>
  <c r="F483" i="1"/>
  <c r="F714" i="1"/>
  <c r="F395" i="1"/>
  <c r="F394" i="1"/>
  <c r="F393" i="1"/>
  <c r="F392" i="1"/>
  <c r="F715" i="1"/>
  <c r="E395" i="1"/>
  <c r="E394" i="1"/>
  <c r="E393" i="1"/>
  <c r="E392" i="1"/>
  <c r="E715" i="1"/>
  <c r="I364" i="1"/>
  <c r="G363" i="1"/>
  <c r="H364" i="1"/>
  <c r="G298" i="1"/>
  <c r="H172" i="1"/>
  <c r="I172" i="1"/>
  <c r="H600" i="1"/>
  <c r="I600" i="1"/>
  <c r="H556" i="1"/>
  <c r="I556" i="1"/>
  <c r="G555" i="1"/>
  <c r="F716" i="1"/>
  <c r="F651" i="1"/>
  <c r="D149" i="1"/>
  <c r="D138" i="1"/>
  <c r="D134" i="1"/>
  <c r="D38" i="1"/>
  <c r="H358" i="1"/>
  <c r="I358" i="1"/>
  <c r="I691" i="1"/>
  <c r="H691" i="1"/>
  <c r="G690" i="1"/>
  <c r="H260" i="1"/>
  <c r="I260" i="1"/>
  <c r="G44" i="1"/>
  <c r="H43" i="1"/>
  <c r="H191" i="1"/>
  <c r="I191" i="1"/>
  <c r="H166" i="1"/>
  <c r="I166" i="1"/>
  <c r="H142" i="1"/>
  <c r="I142" i="1"/>
  <c r="G138" i="1"/>
  <c r="D710" i="1"/>
  <c r="D577" i="1"/>
  <c r="H620" i="1"/>
  <c r="I620" i="1"/>
  <c r="H602" i="1"/>
  <c r="I602" i="1"/>
  <c r="I586" i="1"/>
  <c r="G712" i="1"/>
  <c r="D486" i="1"/>
  <c r="D485" i="1"/>
  <c r="D484" i="1"/>
  <c r="D483" i="1"/>
  <c r="D714" i="1"/>
  <c r="H678" i="1"/>
  <c r="I678" i="1"/>
  <c r="H574" i="1"/>
  <c r="G573" i="1"/>
  <c r="I574" i="1"/>
  <c r="I548" i="1"/>
  <c r="H548" i="1"/>
  <c r="H204" i="1"/>
  <c r="G203" i="1"/>
  <c r="I204" i="1"/>
  <c r="H438" i="1"/>
  <c r="I438" i="1"/>
  <c r="G437" i="1"/>
  <c r="D459" i="1"/>
  <c r="D458" i="1"/>
  <c r="H458" i="1"/>
  <c r="D213" i="1"/>
  <c r="D212" i="1"/>
  <c r="D208" i="1"/>
  <c r="E123" i="1"/>
  <c r="E58" i="1"/>
  <c r="E175" i="1"/>
  <c r="E162" i="1"/>
  <c r="F138" i="1"/>
  <c r="F134" i="1"/>
  <c r="F38" i="1"/>
  <c r="F232" i="1"/>
  <c r="F231" i="1"/>
  <c r="F227" i="1"/>
  <c r="F40" i="1"/>
  <c r="F205" i="1"/>
  <c r="F202" i="1"/>
  <c r="F149" i="1"/>
  <c r="F682" i="1"/>
  <c r="F628" i="1"/>
  <c r="E628" i="1"/>
  <c r="E710" i="1"/>
  <c r="H710" i="1"/>
  <c r="E483" i="1"/>
  <c r="E714" i="1"/>
  <c r="H714" i="1"/>
  <c r="I359" i="1"/>
  <c r="H359" i="1"/>
  <c r="H367" i="1"/>
  <c r="I388" i="1"/>
  <c r="H388" i="1"/>
  <c r="H472" i="1"/>
  <c r="I472" i="1"/>
  <c r="H654" i="1"/>
  <c r="I654" i="1"/>
  <c r="I663" i="1"/>
  <c r="H663" i="1"/>
  <c r="I685" i="1"/>
  <c r="H685" i="1"/>
  <c r="G684" i="1"/>
  <c r="H693" i="1"/>
  <c r="I693" i="1"/>
  <c r="H261" i="1"/>
  <c r="I261" i="1"/>
  <c r="I242" i="1"/>
  <c r="H242" i="1"/>
  <c r="H229" i="1"/>
  <c r="I229" i="1"/>
  <c r="H215" i="1"/>
  <c r="I215" i="1"/>
  <c r="H205" i="1"/>
  <c r="I205" i="1"/>
  <c r="H198" i="1"/>
  <c r="I198" i="1"/>
  <c r="H197" i="1"/>
  <c r="I197" i="1"/>
  <c r="H189" i="1"/>
  <c r="I189" i="1"/>
  <c r="H171" i="1"/>
  <c r="I171" i="1"/>
  <c r="I152" i="1"/>
  <c r="H152" i="1"/>
  <c r="H129" i="1"/>
  <c r="I129" i="1"/>
  <c r="H119" i="1"/>
  <c r="I119" i="1"/>
  <c r="H102" i="1"/>
  <c r="I102" i="1"/>
  <c r="H72" i="1"/>
  <c r="I72" i="1"/>
  <c r="H167" i="1"/>
  <c r="H192" i="1"/>
  <c r="I192" i="1"/>
  <c r="H219" i="1"/>
  <c r="I219" i="1"/>
  <c r="H608" i="1"/>
  <c r="I608" i="1"/>
  <c r="H170" i="1"/>
  <c r="I170" i="1"/>
  <c r="I200" i="1"/>
  <c r="H200" i="1"/>
  <c r="H624" i="1"/>
  <c r="I624" i="1"/>
  <c r="H594" i="1"/>
  <c r="I594" i="1"/>
  <c r="H616" i="1"/>
  <c r="I616" i="1"/>
  <c r="H592" i="1"/>
  <c r="I592" i="1"/>
  <c r="H680" i="1"/>
  <c r="I680" i="1"/>
  <c r="H575" i="1"/>
  <c r="I575" i="1"/>
  <c r="H570" i="1"/>
  <c r="I570" i="1"/>
  <c r="H521" i="1"/>
  <c r="H512" i="1"/>
  <c r="H528" i="1"/>
  <c r="I528" i="1"/>
  <c r="H250" i="1"/>
  <c r="I250" i="1"/>
  <c r="H473" i="1"/>
  <c r="I473" i="1"/>
  <c r="H123" i="1"/>
  <c r="I123" i="1"/>
  <c r="H353" i="1"/>
  <c r="I353" i="1"/>
  <c r="H177" i="1"/>
  <c r="H226" i="1"/>
  <c r="I226" i="1"/>
  <c r="I441" i="1"/>
  <c r="H432" i="1"/>
  <c r="I432" i="1"/>
  <c r="I460" i="1"/>
  <c r="H460" i="1"/>
  <c r="H207" i="1"/>
  <c r="I207" i="1"/>
  <c r="H178" i="1"/>
  <c r="I178" i="1"/>
  <c r="H190" i="1"/>
  <c r="I190" i="1"/>
  <c r="I346" i="1"/>
  <c r="F298" i="1"/>
  <c r="F297" i="1"/>
  <c r="I648" i="1"/>
  <c r="H648" i="1"/>
  <c r="I235" i="1"/>
  <c r="H238" i="1"/>
  <c r="H267" i="1"/>
  <c r="I267" i="1"/>
  <c r="H279" i="1"/>
  <c r="I279" i="1"/>
  <c r="G366" i="1"/>
  <c r="H366" i="1"/>
  <c r="G471" i="1"/>
  <c r="H299" i="1"/>
  <c r="I299" i="1"/>
  <c r="H337" i="1"/>
  <c r="I337" i="1"/>
  <c r="I360" i="1"/>
  <c r="H360" i="1"/>
  <c r="I262" i="1"/>
  <c r="H262" i="1"/>
  <c r="H257" i="1"/>
  <c r="I257" i="1"/>
  <c r="H249" i="1"/>
  <c r="I249" i="1"/>
  <c r="H245" i="1"/>
  <c r="I245" i="1"/>
  <c r="H232" i="1"/>
  <c r="I232" i="1"/>
  <c r="H217" i="1"/>
  <c r="I217" i="1"/>
  <c r="H206" i="1"/>
  <c r="I206" i="1"/>
  <c r="H201" i="1"/>
  <c r="I201" i="1"/>
  <c r="H188" i="1"/>
  <c r="H183" i="1"/>
  <c r="H169" i="1"/>
  <c r="I169" i="1"/>
  <c r="H150" i="1"/>
  <c r="I150" i="1"/>
  <c r="H136" i="1"/>
  <c r="I136" i="1"/>
  <c r="H113" i="1"/>
  <c r="I113" i="1"/>
  <c r="H98" i="1"/>
  <c r="I98" i="1"/>
  <c r="H68" i="1"/>
  <c r="H233" i="1"/>
  <c r="I233" i="1"/>
  <c r="H225" i="1"/>
  <c r="I225" i="1"/>
  <c r="H209" i="1"/>
  <c r="I209" i="1"/>
  <c r="H618" i="1"/>
  <c r="I618" i="1"/>
  <c r="H610" i="1"/>
  <c r="I610" i="1"/>
  <c r="H590" i="1"/>
  <c r="H672" i="1"/>
  <c r="I672" i="1"/>
  <c r="H545" i="1"/>
  <c r="I545" i="1"/>
  <c r="H493" i="1"/>
  <c r="I493" i="1"/>
  <c r="I448" i="1"/>
  <c r="H448" i="1"/>
  <c r="G79" i="1"/>
  <c r="H126" i="1"/>
  <c r="I126" i="1"/>
  <c r="H451" i="1"/>
  <c r="I451" i="1"/>
  <c r="I442" i="1"/>
  <c r="H402" i="1"/>
  <c r="I402" i="1"/>
  <c r="H559" i="1"/>
  <c r="I559" i="1"/>
  <c r="H179" i="1"/>
  <c r="I179" i="1"/>
  <c r="H180" i="1"/>
  <c r="I180" i="1"/>
  <c r="H193" i="1"/>
  <c r="I193" i="1"/>
  <c r="E298" i="1"/>
  <c r="E297" i="1"/>
  <c r="I177" i="1"/>
  <c r="I251" i="1"/>
  <c r="I256" i="1"/>
  <c r="I354" i="1"/>
  <c r="I521" i="1"/>
  <c r="I590" i="1"/>
  <c r="H80" i="1"/>
  <c r="H89" i="1"/>
  <c r="H95" i="1"/>
  <c r="H487" i="1"/>
  <c r="I458" i="1"/>
  <c r="I368" i="1"/>
  <c r="H368" i="1"/>
  <c r="I459" i="1"/>
  <c r="G653" i="1"/>
  <c r="G662" i="1"/>
  <c r="H263" i="1"/>
  <c r="I263" i="1"/>
  <c r="I258" i="1"/>
  <c r="H258" i="1"/>
  <c r="G231" i="1"/>
  <c r="G227" i="1"/>
  <c r="I246" i="1"/>
  <c r="H246" i="1"/>
  <c r="H234" i="1"/>
  <c r="I234" i="1"/>
  <c r="H216" i="1"/>
  <c r="I216" i="1"/>
  <c r="I199" i="1"/>
  <c r="G187" i="1"/>
  <c r="G168" i="1"/>
  <c r="H161" i="1"/>
  <c r="I151" i="1"/>
  <c r="H151" i="1"/>
  <c r="H144" i="1"/>
  <c r="I144" i="1"/>
  <c r="H130" i="1"/>
  <c r="I130" i="1"/>
  <c r="H109" i="1"/>
  <c r="I109" i="1"/>
  <c r="G59" i="1"/>
  <c r="H60" i="1"/>
  <c r="H174" i="1"/>
  <c r="I174" i="1"/>
  <c r="H230" i="1"/>
  <c r="I230" i="1"/>
  <c r="H622" i="1"/>
  <c r="I622" i="1"/>
  <c r="H210" i="1"/>
  <c r="I210" i="1"/>
  <c r="H614" i="1"/>
  <c r="I614" i="1"/>
  <c r="H596" i="1"/>
  <c r="I596" i="1"/>
  <c r="H604" i="1"/>
  <c r="I604" i="1"/>
  <c r="H588" i="1"/>
  <c r="I588" i="1"/>
  <c r="H673" i="1"/>
  <c r="I673" i="1"/>
  <c r="H522" i="1"/>
  <c r="I522" i="1"/>
  <c r="H517" i="1"/>
  <c r="I517" i="1"/>
  <c r="H164" i="1"/>
  <c r="I164" i="1"/>
  <c r="H674" i="1"/>
  <c r="I674" i="1"/>
  <c r="H82" i="1"/>
  <c r="I82" i="1"/>
  <c r="H181" i="1"/>
  <c r="I181" i="1"/>
  <c r="H124" i="1"/>
  <c r="I124" i="1"/>
  <c r="H355" i="1"/>
  <c r="I355" i="1"/>
  <c r="H173" i="1"/>
  <c r="I173" i="1"/>
  <c r="H452" i="1"/>
  <c r="I452" i="1"/>
  <c r="I396" i="1"/>
  <c r="H396" i="1"/>
  <c r="I560" i="1"/>
  <c r="H560" i="1"/>
  <c r="H220" i="1"/>
  <c r="H182" i="1"/>
  <c r="I182" i="1"/>
  <c r="I638" i="1"/>
  <c r="H638" i="1"/>
  <c r="F367" i="1"/>
  <c r="F366" i="1"/>
  <c r="E666" i="1"/>
  <c r="E577" i="1"/>
  <c r="E521" i="1"/>
  <c r="E520" i="1"/>
  <c r="E519" i="1"/>
  <c r="I161" i="1"/>
  <c r="I183" i="1"/>
  <c r="I243" i="1"/>
  <c r="I558" i="1"/>
  <c r="I606" i="1"/>
  <c r="H135" i="1"/>
  <c r="H649" i="1"/>
  <c r="I687" i="1"/>
  <c r="I649" i="1"/>
  <c r="E146" i="1"/>
  <c r="E37" i="1"/>
  <c r="H227" i="1"/>
  <c r="G40" i="1"/>
  <c r="I227" i="1"/>
  <c r="H59" i="1"/>
  <c r="G58" i="1"/>
  <c r="I59" i="1"/>
  <c r="H44" i="1"/>
  <c r="I44" i="1"/>
  <c r="H485" i="1"/>
  <c r="I485" i="1"/>
  <c r="G484" i="1"/>
  <c r="H716" i="1"/>
  <c r="H653" i="1"/>
  <c r="I653" i="1"/>
  <c r="G652" i="1"/>
  <c r="H471" i="1"/>
  <c r="I471" i="1"/>
  <c r="G470" i="1"/>
  <c r="H437" i="1"/>
  <c r="I437" i="1"/>
  <c r="G436" i="1"/>
  <c r="H203" i="1"/>
  <c r="I203" i="1"/>
  <c r="G202" i="1"/>
  <c r="D148" i="1"/>
  <c r="H555" i="1"/>
  <c r="I555" i="1"/>
  <c r="G554" i="1"/>
  <c r="H630" i="1"/>
  <c r="I630" i="1"/>
  <c r="G629" i="1"/>
  <c r="H212" i="1"/>
  <c r="G208" i="1"/>
  <c r="I212" i="1"/>
  <c r="F162" i="1"/>
  <c r="F148" i="1"/>
  <c r="I668" i="1"/>
  <c r="H668" i="1"/>
  <c r="G667" i="1"/>
  <c r="D392" i="1"/>
  <c r="D715" i="1"/>
  <c r="H715" i="1"/>
  <c r="H662" i="1"/>
  <c r="I662" i="1"/>
  <c r="G661" i="1"/>
  <c r="H298" i="1"/>
  <c r="I298" i="1"/>
  <c r="G297" i="1"/>
  <c r="E148" i="1"/>
  <c r="I168" i="1"/>
  <c r="H168" i="1"/>
  <c r="H459" i="1"/>
  <c r="E296" i="1"/>
  <c r="E295" i="1"/>
  <c r="E294" i="1"/>
  <c r="E702" i="1"/>
  <c r="E707" i="1"/>
  <c r="H79" i="1"/>
  <c r="I79" i="1"/>
  <c r="I684" i="1"/>
  <c r="G683" i="1"/>
  <c r="I573" i="1"/>
  <c r="H573" i="1"/>
  <c r="G572" i="1"/>
  <c r="G45" i="1"/>
  <c r="I363" i="1"/>
  <c r="H363" i="1"/>
  <c r="G362" i="1"/>
  <c r="H455" i="1"/>
  <c r="I455" i="1"/>
  <c r="G454" i="1"/>
  <c r="H486" i="1"/>
  <c r="H185" i="1"/>
  <c r="I185" i="1"/>
  <c r="H277" i="1"/>
  <c r="I277" i="1"/>
  <c r="G276" i="1"/>
  <c r="F58" i="1"/>
  <c r="I568" i="1"/>
  <c r="H568" i="1"/>
  <c r="I159" i="1"/>
  <c r="H159" i="1"/>
  <c r="G149" i="1"/>
  <c r="H187" i="1"/>
  <c r="I187" i="1"/>
  <c r="H231" i="1"/>
  <c r="I231" i="1"/>
  <c r="F296" i="1"/>
  <c r="F295" i="1"/>
  <c r="F294" i="1"/>
  <c r="F702" i="1"/>
  <c r="F707" i="1"/>
  <c r="F717" i="1"/>
  <c r="I712" i="1"/>
  <c r="H138" i="1"/>
  <c r="I138" i="1"/>
  <c r="G134" i="1"/>
  <c r="H690" i="1"/>
  <c r="I690" i="1"/>
  <c r="G689" i="1"/>
  <c r="H213" i="1"/>
  <c r="H579" i="1"/>
  <c r="I579" i="1"/>
  <c r="G578" i="1"/>
  <c r="H222" i="1"/>
  <c r="I222" i="1"/>
  <c r="G218" i="1"/>
  <c r="H386" i="1"/>
  <c r="I386" i="1"/>
  <c r="D146" i="1"/>
  <c r="D37" i="1"/>
  <c r="I175" i="1"/>
  <c r="H175" i="1"/>
  <c r="H163" i="1"/>
  <c r="I163" i="1"/>
  <c r="G162" i="1"/>
  <c r="H698" i="1"/>
  <c r="I698" i="1"/>
  <c r="G697" i="1"/>
  <c r="F253" i="1"/>
  <c r="F39" i="1"/>
  <c r="H697" i="1"/>
  <c r="I697" i="1"/>
  <c r="H218" i="1"/>
  <c r="I218" i="1"/>
  <c r="E717" i="1"/>
  <c r="H707" i="1"/>
  <c r="H202" i="1"/>
  <c r="I202" i="1"/>
  <c r="E39" i="1"/>
  <c r="E253" i="1"/>
  <c r="H661" i="1"/>
  <c r="I661" i="1"/>
  <c r="H667" i="1"/>
  <c r="I667" i="1"/>
  <c r="G666" i="1"/>
  <c r="H149" i="1"/>
  <c r="I149" i="1"/>
  <c r="G148" i="1"/>
  <c r="I276" i="1"/>
  <c r="H276" i="1"/>
  <c r="G275" i="1"/>
  <c r="I683" i="1"/>
  <c r="G708" i="1"/>
  <c r="I708" i="1"/>
  <c r="G682" i="1"/>
  <c r="H554" i="1"/>
  <c r="I554" i="1"/>
  <c r="G520" i="1"/>
  <c r="H58" i="1"/>
  <c r="G37" i="1"/>
  <c r="I58" i="1"/>
  <c r="G146" i="1"/>
  <c r="H362" i="1"/>
  <c r="I362" i="1"/>
  <c r="I572" i="1"/>
  <c r="H572" i="1"/>
  <c r="H134" i="1"/>
  <c r="I134" i="1"/>
  <c r="G38" i="1"/>
  <c r="F146" i="1"/>
  <c r="F37" i="1"/>
  <c r="F41" i="1"/>
  <c r="F49" i="1"/>
  <c r="H454" i="1"/>
  <c r="I454" i="1"/>
  <c r="H297" i="1"/>
  <c r="I297" i="1"/>
  <c r="G296" i="1"/>
  <c r="H208" i="1"/>
  <c r="I208" i="1"/>
  <c r="I652" i="1"/>
  <c r="G716" i="1"/>
  <c r="I716" i="1"/>
  <c r="H652" i="1"/>
  <c r="G651" i="1"/>
  <c r="H484" i="1"/>
  <c r="I484" i="1"/>
  <c r="D717" i="1"/>
  <c r="E41" i="1"/>
  <c r="E49" i="1"/>
  <c r="H45" i="1"/>
  <c r="I45" i="1"/>
  <c r="H629" i="1"/>
  <c r="I629" i="1"/>
  <c r="G628" i="1"/>
  <c r="H40" i="1"/>
  <c r="I40" i="1"/>
  <c r="H162" i="1"/>
  <c r="I162" i="1"/>
  <c r="H578" i="1"/>
  <c r="I578" i="1"/>
  <c r="G710" i="1"/>
  <c r="I710" i="1"/>
  <c r="G577" i="1"/>
  <c r="H689" i="1"/>
  <c r="I689" i="1"/>
  <c r="G709" i="1"/>
  <c r="I709" i="1"/>
  <c r="D295" i="1"/>
  <c r="D294" i="1"/>
  <c r="D702" i="1"/>
  <c r="G707" i="1"/>
  <c r="D253" i="1"/>
  <c r="D39" i="1"/>
  <c r="D41" i="1"/>
  <c r="D49" i="1"/>
  <c r="H436" i="1"/>
  <c r="I436" i="1"/>
  <c r="G395" i="1"/>
  <c r="H470" i="1"/>
  <c r="I470" i="1"/>
  <c r="H682" i="1"/>
  <c r="I682" i="1"/>
  <c r="H717" i="1"/>
  <c r="H577" i="1"/>
  <c r="I577" i="1"/>
  <c r="H37" i="1"/>
  <c r="I37" i="1"/>
  <c r="H395" i="1"/>
  <c r="I395" i="1"/>
  <c r="G394" i="1"/>
  <c r="I651" i="1"/>
  <c r="H651" i="1"/>
  <c r="H146" i="1"/>
  <c r="I146" i="1"/>
  <c r="H520" i="1"/>
  <c r="I520" i="1"/>
  <c r="G519" i="1"/>
  <c r="H628" i="1"/>
  <c r="I628" i="1"/>
  <c r="H296" i="1"/>
  <c r="I296" i="1"/>
  <c r="H275" i="1"/>
  <c r="I275" i="1"/>
  <c r="G274" i="1"/>
  <c r="I707" i="1"/>
  <c r="I38" i="1"/>
  <c r="H38" i="1"/>
  <c r="H148" i="1"/>
  <c r="G39" i="1"/>
  <c r="G41" i="1"/>
  <c r="G253" i="1"/>
  <c r="I148" i="1"/>
  <c r="H666" i="1"/>
  <c r="I666" i="1"/>
  <c r="H41" i="1"/>
  <c r="I41" i="1"/>
  <c r="G49" i="1"/>
  <c r="H49" i="1"/>
  <c r="H394" i="1"/>
  <c r="I394" i="1"/>
  <c r="G393" i="1"/>
  <c r="H39" i="1"/>
  <c r="I39" i="1"/>
  <c r="I274" i="1"/>
  <c r="H274" i="1"/>
  <c r="I519" i="1"/>
  <c r="H519" i="1"/>
  <c r="G483" i="1"/>
  <c r="H253" i="1"/>
  <c r="I253" i="1"/>
  <c r="H483" i="1"/>
  <c r="I483" i="1"/>
  <c r="G714" i="1"/>
  <c r="H393" i="1"/>
  <c r="I393" i="1"/>
  <c r="G392" i="1"/>
  <c r="I714" i="1"/>
  <c r="G717" i="1"/>
  <c r="I717" i="1"/>
  <c r="I392" i="1"/>
  <c r="H392" i="1"/>
  <c r="G715" i="1"/>
  <c r="I715" i="1"/>
  <c r="G295" i="1"/>
  <c r="H295" i="1"/>
  <c r="I295" i="1"/>
  <c r="G294" i="1"/>
  <c r="I294" i="1"/>
  <c r="H294" i="1"/>
  <c r="G702" i="1"/>
  <c r="H702" i="1"/>
  <c r="I702" i="1"/>
</calcChain>
</file>

<file path=xl/sharedStrings.xml><?xml version="1.0" encoding="utf-8"?>
<sst xmlns="http://schemas.openxmlformats.org/spreadsheetml/2006/main" count="917" uniqueCount="527">
  <si>
    <t>TEKUĆI PROJEKT T002010612: ZAŠTITA OKOLIŠA - SANACIJA DEPONIJA                                  051</t>
  </si>
  <si>
    <t>KAPITALNI PROJEKT K002010612:  KOMUNALNA  INFRASTRUKTURA  U POSLOVNOJ  ZONI     049</t>
  </si>
  <si>
    <t>AKTIVNOST A00201072: POTICANJE PODUZETNIŠTVA-SUBVENCIJA KAMATA                             049</t>
  </si>
  <si>
    <t>AKTIVNOST A00201081: POMOĆI SOCIJALNO UGROŽENIM OBITELJIMA I POJEDINCIMA           109</t>
  </si>
  <si>
    <t>AKTIVNOST A00201082: DONACIJE UDRUGAMA GRAĐANA I ORGANIZACIJAMA                          109</t>
  </si>
  <si>
    <t>AKTIVNOST A00201091: POLITIČKE STRANKE                                                                               084</t>
  </si>
  <si>
    <t>AKTIVNOST A00201092: UDRUGE CIVILNOG DRUŠTVA                                                                 084</t>
  </si>
  <si>
    <t>AKTIVNOST A00201101: VJERSKE ZAJEDNICE                                                                             084</t>
  </si>
  <si>
    <t>AKTIVNOST A00201111: CIVILNA ZAŠTITA                                                                                      022</t>
  </si>
  <si>
    <t>AKTIVNOST A00201112: ZAŠTITA OD POŽARA                                                                               032</t>
  </si>
  <si>
    <t>AKTIVNOST A00201121: NEPREDVIĐENI RASHODI                                                                         016</t>
  </si>
  <si>
    <t xml:space="preserve">Poslovni objekti - dječji vrtić </t>
  </si>
  <si>
    <t>PRIHODI OD POREZA</t>
  </si>
  <si>
    <t>Porez i prirez na dohodak od nesamostalnog rada</t>
  </si>
  <si>
    <t>Porez na dohodak od imovine i imovinskih prava</t>
  </si>
  <si>
    <t>Porez i prirez na dohodak po godišnjoj prijavi</t>
  </si>
  <si>
    <t>PRIHODI PO POSEBNIM PROPISIMA</t>
  </si>
  <si>
    <t>SUBVENCIJE</t>
  </si>
  <si>
    <t>II. POSEBNI DIO</t>
  </si>
  <si>
    <t>61</t>
  </si>
  <si>
    <t>POREZI NA IMOVINU</t>
  </si>
  <si>
    <t>POREZI NA ROBU I USLUGE</t>
  </si>
  <si>
    <t>Porez i prirez na dohodak od kapitala</t>
  </si>
  <si>
    <t>PRIHODI OD IMOVINE</t>
  </si>
  <si>
    <t>PRIHODI OD FINANCIJSKE IMOVINE</t>
  </si>
  <si>
    <t>PRIHODI OD NEFINANCIJSKE IMOVINE</t>
  </si>
  <si>
    <t>Doprinos za šume</t>
  </si>
  <si>
    <t>OSTALI PRIHODI</t>
  </si>
  <si>
    <t>Porez i prirez na dohodak od samostalnih djelatnosti</t>
  </si>
  <si>
    <t>OSTALI PRIHODI OD POREZA</t>
  </si>
  <si>
    <t>Naknade za koncesije</t>
  </si>
  <si>
    <t>Ostale nespomenute kazne</t>
  </si>
  <si>
    <t>Zemljište</t>
  </si>
  <si>
    <t>Stambeni objekti</t>
  </si>
  <si>
    <t>Ostali građevinski objekti</t>
  </si>
  <si>
    <t>Uredska oprema i namještaj</t>
  </si>
  <si>
    <t>Uređaji, strojevi i oprema za ostale namjene</t>
  </si>
  <si>
    <t>PRIMICI OD ZADUŽIVANJA</t>
  </si>
  <si>
    <t>RASHODI ZA ZAPOSLENE</t>
  </si>
  <si>
    <t>DOPRINOSI NA PLAĆE</t>
  </si>
  <si>
    <t>Doprinosi za zdravstveno osiguranje</t>
  </si>
  <si>
    <t>Otpremnine</t>
  </si>
  <si>
    <t>MATERIJALNI RASHODI</t>
  </si>
  <si>
    <t>RASHODI ZA USLUGE</t>
  </si>
  <si>
    <t>Usluge telefona, pošte i prijevoza</t>
  </si>
  <si>
    <t>Usluge promidžbe i informiranja</t>
  </si>
  <si>
    <t>Komunalne usluge</t>
  </si>
  <si>
    <t>OSTALI NESPOMENUTI RASHODI POSLOVANJA</t>
  </si>
  <si>
    <t>Bankarske usluge i usluge platnog prometa</t>
  </si>
  <si>
    <t>Intelektualne i osobne usluge</t>
  </si>
  <si>
    <t>Premije osiguranja</t>
  </si>
  <si>
    <t>Reprezentacija</t>
  </si>
  <si>
    <t>FINANCIJSKI  RASHODI</t>
  </si>
  <si>
    <t>OTPLATA KAMATA ZA PRIMLJENE ZAJMOVE</t>
  </si>
  <si>
    <t>OSTALI FINANCIJSKI RASHODI</t>
  </si>
  <si>
    <t>Zatezne kamate</t>
  </si>
  <si>
    <t xml:space="preserve">NAKNADE GRAĐANIMA I KUĆANSTVIMA </t>
  </si>
  <si>
    <t>Naknade građanima i kućanstvima u novcu</t>
  </si>
  <si>
    <t>Naknade građanima i kućanstvima u naravi</t>
  </si>
  <si>
    <t>Tekuće donacije u novcu</t>
  </si>
  <si>
    <t>Tekuće donacije u naravi</t>
  </si>
  <si>
    <t>Ulaganja u računalne programe</t>
  </si>
  <si>
    <t>Ostala nematerijalna proizvedena imovina</t>
  </si>
  <si>
    <t>Uredski materijal i ostali materijalni rashodi</t>
  </si>
  <si>
    <t>OSTALI RASHODI ZA ZAPOSLENE</t>
  </si>
  <si>
    <t>Naknade za bolest, invalidnost i smrtni slučaj</t>
  </si>
  <si>
    <t>Ostali nenavedeni rashodi za zaposlene</t>
  </si>
  <si>
    <t>NAKNADE TROŠKOVA ZAPOSLENIMA</t>
  </si>
  <si>
    <t>RASHODI ZA METERIJAL I ENERGIJU</t>
  </si>
  <si>
    <t>Materijal i sirovine</t>
  </si>
  <si>
    <t>Energija</t>
  </si>
  <si>
    <t>Materijal i dijelovi za tekuće i investicijsko održavanje</t>
  </si>
  <si>
    <t>Usluge tekućeg i investicijskog održavanja</t>
  </si>
  <si>
    <t>Naknade za rad predstavničkih i izvršnih tijela</t>
  </si>
  <si>
    <t>Članarine</t>
  </si>
  <si>
    <t>Ostali nespomenuti rashodi poslovanja</t>
  </si>
  <si>
    <t>Ostali nespomenuti financijski rashodi</t>
  </si>
  <si>
    <t>SUBVENCIJE TRG.DRUŠTVIMA U JAVNOM SEKTORU</t>
  </si>
  <si>
    <t>Subvencije trgovačkim društvima u javnom sektoru</t>
  </si>
  <si>
    <t xml:space="preserve">TEKUĆE DONACIJE </t>
  </si>
  <si>
    <t xml:space="preserve">KAPITALNE DONACIJE </t>
  </si>
  <si>
    <t>Kapitalne donacije poljop.,obrtnicima, malim poduzet.</t>
  </si>
  <si>
    <t>MATERIJALNA IMOVINA - PRIRODNA BOGATSTVA</t>
  </si>
  <si>
    <t>GRAĐEVINSKI OBJEKTI</t>
  </si>
  <si>
    <t>Ceste, željeznice i slični građevinski objekti</t>
  </si>
  <si>
    <t>POSTROJENJA I OPREMA</t>
  </si>
  <si>
    <t>NEMATERIJALNA PROIZVEDENA IMOVINA</t>
  </si>
  <si>
    <t>DODATNA ULAGANJA NA OPREMI</t>
  </si>
  <si>
    <t>POREZ I PRIREZ NA DOHODAK</t>
  </si>
  <si>
    <t>Kamate na oročena sredstva i depozite po viđenju</t>
  </si>
  <si>
    <t>PRIHODI OD PRODAJE GRAĐEVINSKIH OBJEKATA</t>
  </si>
  <si>
    <t>PRIHODI OD PRODAJE NEFINANCIJSKE IMOVINE</t>
  </si>
  <si>
    <t>A:  RAČUNA PRIHODA I RASHODA</t>
  </si>
  <si>
    <t>RAZLIKA  (VIŠAK / MANJAK)</t>
  </si>
  <si>
    <t>PRIMICI OD FINANCIJSKE IMOVINE I ZADUŽIVANJA</t>
  </si>
  <si>
    <t>NETO ZADUŽIVANJE / FINANCIRANJE</t>
  </si>
  <si>
    <t>Povremeni porezi na imovinu - pp nekretnina</t>
  </si>
  <si>
    <t>Darovi (za djecu)</t>
  </si>
  <si>
    <t>IZDACI ZA FINANCIJSKU  IMOVINU I OTPLATE ZAJMOVA</t>
  </si>
  <si>
    <t>Naknade za prijevoz na posao i s posla</t>
  </si>
  <si>
    <t>Subvencije trgovačkim društvima izvan javnog sektora</t>
  </si>
  <si>
    <t>Stručno usavršavanje zaposlenika</t>
  </si>
  <si>
    <t>Nagrade (jubilarne nagrade, prigodne nagrade)</t>
  </si>
  <si>
    <t>Ostali neraspoređeni prihodi-neraspoređene uplate</t>
  </si>
  <si>
    <t>Kapitalne pomoći iz državnog proračuna</t>
  </si>
  <si>
    <t>Broj pozicije</t>
  </si>
  <si>
    <t>Ostali rashodi za zaposlene</t>
  </si>
  <si>
    <t>PRIHODI POSLOVANJA</t>
  </si>
  <si>
    <t>RASHODI POSLOVANJA</t>
  </si>
  <si>
    <t>RASHODI ZA NABAVU NEFINANCIJSKE IMOVINE</t>
  </si>
  <si>
    <t>Doprinos za zapošljavanje</t>
  </si>
  <si>
    <t xml:space="preserve">                                                    Članak 3.</t>
  </si>
  <si>
    <t>SUBVENC.TRG.DRUŠTVIMA IZVAN JAVNOG SEKTORA</t>
  </si>
  <si>
    <t>Prihodi od iznajmljivanja imovine-zakup poslovnog prostora</t>
  </si>
  <si>
    <t>Prihodi od iznajmljivanja imovine-javne gradske površine</t>
  </si>
  <si>
    <t>Komunalni doprinos</t>
  </si>
  <si>
    <t>Otpadne vode</t>
  </si>
  <si>
    <t>Naknade članovima predstavničkih i izvršnih tijela grada</t>
  </si>
  <si>
    <t>Naknade troškova zaposlenima-dolazak na posao</t>
  </si>
  <si>
    <t>Naknade troškova zaposlenima-seminari, savjetovanja</t>
  </si>
  <si>
    <t>Uredski materijal i ostali materijalni troškovi</t>
  </si>
  <si>
    <t>Električna energija</t>
  </si>
  <si>
    <t>Plin</t>
  </si>
  <si>
    <t>Materijal i dijelovi za tek. i inv.održavanje</t>
  </si>
  <si>
    <t>Usluge telefona i pošte</t>
  </si>
  <si>
    <t>Usluge tekućeg i invest. održavanja prijevoznih sredstava</t>
  </si>
  <si>
    <t>Komunalne usluge -odvoz smeća</t>
  </si>
  <si>
    <t>Komunalne usluge-dimnjačarske usluge</t>
  </si>
  <si>
    <t>Računalne usluge</t>
  </si>
  <si>
    <t xml:space="preserve">Reprezentacija </t>
  </si>
  <si>
    <t>Članarina Savezu gradova i općina</t>
  </si>
  <si>
    <t>Usluge porezne uprave 5%</t>
  </si>
  <si>
    <t>Komunikacijska oprema</t>
  </si>
  <si>
    <t xml:space="preserve">Bruto plaće </t>
  </si>
  <si>
    <t>Ostali materijalni rashodi - mala škola</t>
  </si>
  <si>
    <t>Donacija osnovnoj školi A.M.Klanjec-nagrade učenicima</t>
  </si>
  <si>
    <t>Donacija osnovnoj školi A.M.Klanjec-tečaj plivanja</t>
  </si>
  <si>
    <t>Donacija osnovnoj školi A.M: Klanjec-školska natjecanja</t>
  </si>
  <si>
    <t>Donacija osnovnoj školi A.M.Klanjec-školska kuhinja</t>
  </si>
  <si>
    <t>Doprinosi na plaće-zdravstveno osiguranje</t>
  </si>
  <si>
    <t>Doprinosi na plaće-zapošljavanje</t>
  </si>
  <si>
    <t>Energija-el.energ.,plin</t>
  </si>
  <si>
    <t>Usluge banaka</t>
  </si>
  <si>
    <t>Doprinosi za zapošljavanje</t>
  </si>
  <si>
    <t>Zimska služba</t>
  </si>
  <si>
    <t>Električna energija - javna rasvjeta</t>
  </si>
  <si>
    <t>Ostali građevinski objekti - javna rasvjeta</t>
  </si>
  <si>
    <t>Intelektualne usluge</t>
  </si>
  <si>
    <t>Ostali građevinski objekti - vodovod</t>
  </si>
  <si>
    <t>Dodatna ulaganja na građevinskim objektima</t>
  </si>
  <si>
    <t>Subv. poljoprivrednicima - proizvođači mlijeka</t>
  </si>
  <si>
    <t>Tekuće donacije u novcu - CRVENI KRIŽ</t>
  </si>
  <si>
    <t>Tekuće donacije u novcu - Franjevački samostan Klanjec</t>
  </si>
  <si>
    <t>Nepredviđeni rashodi do visine proračunske rezerve</t>
  </si>
  <si>
    <t>Doprinosi na plaće-ozljeda na radu</t>
  </si>
  <si>
    <t>Naknade troškova zaposlenima-službena putovanja</t>
  </si>
  <si>
    <t>Motorni benzin</t>
  </si>
  <si>
    <t>Doprinosi na plaće- ozljede na radu</t>
  </si>
  <si>
    <t>Dopr.-ozljede na radu</t>
  </si>
  <si>
    <t>Subv.trg. društ. izvan javnog sektora - Veterinarsko-higijeničarska služba</t>
  </si>
  <si>
    <t>UKUPNO RASHODI</t>
  </si>
  <si>
    <t>DODATNA ULAGANJA NA GRAĐEVINSKIM  OBJEKTIMA</t>
  </si>
  <si>
    <t>Dodatna ulaganja na opremi</t>
  </si>
  <si>
    <t>Zakupnine i najamnine</t>
  </si>
  <si>
    <t>Ostali prometni objekti - stajališta</t>
  </si>
  <si>
    <t>DJEČJI VRTIĆ  KUMROVEC</t>
  </si>
  <si>
    <t>B:  RAČUNA  ZADUŽIVANJA/FINANCIRANJA</t>
  </si>
  <si>
    <t>VLASTITI IZVORI</t>
  </si>
  <si>
    <t>C: RASPOLOŽIVIH SREDSTAVA IZ PRETHODNIH GODINA (VIŠAK PRIHODA I REZERVIRANJA)</t>
  </si>
  <si>
    <t>VIŠAK / MANJAK + NETO ZADUŽIVANJE/FINANCIRANJE +RASPOLOŽIVA SREDSTVA IZ PRETHODNIH GODINA</t>
  </si>
  <si>
    <t>A: RAČUN PRIHODA  I RASHODA</t>
  </si>
  <si>
    <t>... od banaka i ostalih financijskih  institucija u javnom sektoru</t>
  </si>
  <si>
    <t>... od banaka i ostalih financijskih institucija izvan javnog sektora</t>
  </si>
  <si>
    <t>Subvencije poljoprivrednicima, obrtnicima, malim i srednjim poduzetnicima</t>
  </si>
  <si>
    <t>Materijal i dijelovi za tekuće  i investicijsko održavanje</t>
  </si>
  <si>
    <t>KRAPINSKO - ZAGORSKA ŽUPANIJA</t>
  </si>
  <si>
    <t xml:space="preserve">           REPUBLIKA HRVATSKA</t>
  </si>
  <si>
    <t>KAPITALNI PROJEKT:BROZOVA ZGRADA</t>
  </si>
  <si>
    <t>Službena putovanja- osobni  auto u službene svrhe</t>
  </si>
  <si>
    <t>Ostale usluge</t>
  </si>
  <si>
    <t>Povrat poreza i prireza na doh. po godišnjoj prijavi</t>
  </si>
  <si>
    <t>Prijevozna sredstva u cestovnom prometu</t>
  </si>
  <si>
    <t>PRIJEVOZNA SREDSTVA</t>
  </si>
  <si>
    <t>PRIHODI OD PRODAJE PRIJEVOZNIH SREDSTAVA</t>
  </si>
  <si>
    <t xml:space="preserve">Intelektualne i osobne usluge </t>
  </si>
  <si>
    <t>POMOĆI  IZ PRORAČUNA</t>
  </si>
  <si>
    <t>Tekuće pomoći iz općinskog  proračuna</t>
  </si>
  <si>
    <t>Kapitalne pomoći iz županijskog proračuna</t>
  </si>
  <si>
    <t>Subv.poljoprivrednicima-uzgajivačima konja</t>
  </si>
  <si>
    <t>Ceste i slični građevinski objekti</t>
  </si>
  <si>
    <t>Sitni inventar</t>
  </si>
  <si>
    <t xml:space="preserve">Kamate </t>
  </si>
  <si>
    <t xml:space="preserve">Tekuće donacije u novcu - Vatrogasna zajednica Grada Klanjca </t>
  </si>
  <si>
    <t>Prihodi od zateznih kamata</t>
  </si>
  <si>
    <t>Održavanje javnih površina - tekuće i inv.održ.</t>
  </si>
  <si>
    <t>Motorni benzin i dizel gorivo</t>
  </si>
  <si>
    <t>Materijal i dijelovi za tekeće i investicijsko održavanje</t>
  </si>
  <si>
    <t>Usluge tekućeg i investicijskog održavanja opreme</t>
  </si>
  <si>
    <t>Usluge tekućeg i investicijskog održavanja prijevoznih sredstava</t>
  </si>
  <si>
    <t>Javna vatrogasna postrojba</t>
  </si>
  <si>
    <t>Revizija procjene ugroženosti od požara i tehnološke eksplozije i plan zašt.</t>
  </si>
  <si>
    <t>Stručno usvršavanje zaposlenika</t>
  </si>
  <si>
    <t xml:space="preserve">                 I. OPĆI DIO</t>
  </si>
  <si>
    <t>Tekuće i invest održavanje građ.objekata</t>
  </si>
  <si>
    <t>Pregled po funkcijskoj klasifikaciji</t>
  </si>
  <si>
    <t>Funkcijska klasifikacija:  01 - Opće javne usluge</t>
  </si>
  <si>
    <t>Funkcijska klasifikacija:  02 - Obrana</t>
  </si>
  <si>
    <t>Funkcijska klasifikacija:  03 - Javni red i sigurnost</t>
  </si>
  <si>
    <t>Funkcijska klasifikacija:  04 - Ekonomski poslovi</t>
  </si>
  <si>
    <t>Funkcijska klasifikacija:  05 - Zaštita okoliša</t>
  </si>
  <si>
    <t>Funkcijska klasifikacija:  06 - Usluge unapređenja stanovanja i zajednice</t>
  </si>
  <si>
    <t>Funkcijska klasifikacija:  07 - Zdravstvo</t>
  </si>
  <si>
    <t>Funkcijska klasifikacija:  08 - Rekreacija, kultura i religija</t>
  </si>
  <si>
    <t>Funkcijska klasifikacija:  09 - Obrazovanje</t>
  </si>
  <si>
    <t>Funkcijska klasifikacija:  10 - Socijalna zaštita</t>
  </si>
  <si>
    <t>Materijal i dijelovi za tek.i inv.održavanje</t>
  </si>
  <si>
    <t>Indeks</t>
  </si>
  <si>
    <t>Članak 2.</t>
  </si>
  <si>
    <t>Članak 1.</t>
  </si>
  <si>
    <t xml:space="preserve">Sufinanciranje umjetnog osjemenjivanja goveda i krmača </t>
  </si>
  <si>
    <t xml:space="preserve">Naknade građanima i kućan.u naravi- sufinanciranje prijevoza učenika </t>
  </si>
  <si>
    <t>Naknade građanima i kućan.u naravi-  paketi socijalno ugroženim obiteljima i pojedincima</t>
  </si>
  <si>
    <t>Naknade građanima i kućanstvima u novcu - darovi rodiljama</t>
  </si>
  <si>
    <t>Tekuće donacije u novcu političkim strankama - za redovan rad</t>
  </si>
  <si>
    <t>Tekuće donacije u novcu političkim strankama - za troškove promidžbe za izbore</t>
  </si>
  <si>
    <t>B:  RAČUN  ZADUŽIVANJA/FINANCIRANJA</t>
  </si>
  <si>
    <t>01</t>
  </si>
  <si>
    <t>Porez na promet (na potrošnju alkoholnih i bezalkoholnih pića)</t>
  </si>
  <si>
    <t>Ostali prihodi od nefinancijske imovine (miner.sir.,spomenička renta)</t>
  </si>
  <si>
    <t>Sufinanciranje uzgoja purana</t>
  </si>
  <si>
    <t>Sufinanciranje Saveza poljoprivrednih udruga KZŽ</t>
  </si>
  <si>
    <t xml:space="preserve">                GRAD KLANJEC</t>
  </si>
  <si>
    <t xml:space="preserve">              GRADSKO VIJEĆE</t>
  </si>
  <si>
    <t>Donacija osnovnoj školi A.M. Klanjec-terenska nastava</t>
  </si>
  <si>
    <t>Sufinanciranje Lokalne akcijske grupe (LAG) za izradu programa LEADER (EU)</t>
  </si>
  <si>
    <t>Kapitalne donacije građanima i kućanstvima</t>
  </si>
  <si>
    <t>Naknade građanima i kućanstvima u novcu -pomoći učenicima i studentima</t>
  </si>
  <si>
    <t>Subvencioniranje kamata za poduzetničke i poljoprivredne kredite</t>
  </si>
  <si>
    <t>Kapitalne donacije od trgovačkih društava (Hrvatske vode)</t>
  </si>
  <si>
    <t>III. PRIJELAZNE I ZAVRŠNE ODREDBE</t>
  </si>
  <si>
    <t>Članak 4.</t>
  </si>
  <si>
    <t>UKUPNO PRIHODI</t>
  </si>
  <si>
    <t>Prihodi i primici proračuna po iznosima i vrstama, te rashodi i izdaci po namjenama utvrđuju se u Bilanci prihoda-primitaka te rashoda - izdataka proračuna kako slijedi:</t>
  </si>
  <si>
    <t>RASHODI ZA DODATNA ULAGANJA NA NEFINANCIJSKOJ  IMOVINI</t>
  </si>
  <si>
    <t>Usluge tekućeg i invest.održavanja građevinskih objekata</t>
  </si>
  <si>
    <t>Usluge tekućeg i investicijskog  održavanja opreme</t>
  </si>
  <si>
    <t>Tekuće i investicijsko održavanje cesta</t>
  </si>
  <si>
    <t>Ostale naknade građanima u novcu-naknada zbog blizine smetlišta</t>
  </si>
  <si>
    <t>704.1</t>
  </si>
  <si>
    <t>PRIHODI  POSLOVANJA</t>
  </si>
  <si>
    <t>POMOĆI IZ INOZEMSTVA I OD SUBJEKATA UNUTAR OPĆEG PRORAČUNA</t>
  </si>
  <si>
    <t>POMOĆI  OD OSTALIH SUBJEKATA UNUTAR OPĆEG PRORAČUNA</t>
  </si>
  <si>
    <t>Prihodi od dobiti trgovačkih društava po posebnih propisima</t>
  </si>
  <si>
    <t>PRIHODI OD UPRAVNIH I ADMINISTRATIVNIH PRISTOJBI I NAKNADA</t>
  </si>
  <si>
    <t>UPRAVNE I ADMINISTRATIVNE PRISTOJBE</t>
  </si>
  <si>
    <t>Županijske, gradske i općinske pristojbe i naknade</t>
  </si>
  <si>
    <t>Ostale upravne pristojbe i naknade- od prodaje državnih biljega</t>
  </si>
  <si>
    <t>Ostale pristojbe i naknade-Naknada za prenamjenu poljopriv. zemljišta u građevinsko</t>
  </si>
  <si>
    <t>KOMUNALNI DOPRINOSI I NAKNADE</t>
  </si>
  <si>
    <t>KAZNE, UPRAVNE MJERE I OSTALI PRIHODI</t>
  </si>
  <si>
    <t>KAZNE I UPRAVNE MJERE</t>
  </si>
  <si>
    <t>Ostali prihodi</t>
  </si>
  <si>
    <t>DONACIJE OD PRAVNIH I FIZIČKIH OSOBA IZVAN OPĆEG PRORAČUNA</t>
  </si>
  <si>
    <t>Ostali nespomenuti prihodi - Ostali prihodi za posebne namjene - Eko renta</t>
  </si>
  <si>
    <t>PRIHODI OD PRODAJE PROIZVODA I ROBE TE PRUŽENIH USLUGA I DONACIJE</t>
  </si>
  <si>
    <t xml:space="preserve">PRIHODI OD PRODAJE NEFINANCIJSKE  IMOVINE 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</si>
  <si>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</si>
  <si>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</si>
  <si>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</si>
  <si>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POSTROJENJA I OPREME</t>
  </si>
  <si>
    <t>RASHODI  POSLOVANJA</t>
  </si>
  <si>
    <t>Plaće za redovan rad</t>
  </si>
  <si>
    <t>PLAĆE (bruto)</t>
  </si>
  <si>
    <t>Regres za godišnji odmor</t>
  </si>
  <si>
    <t>POMOĆI DANE U INOZEMSTVO I UNUTAR OPĆEG PRORAČUNA</t>
  </si>
  <si>
    <t>POMOĆI UNUTAR OPĆEG PRORAČUNA</t>
  </si>
  <si>
    <t>Tekuće pomoći unutar općeg proračuna</t>
  </si>
  <si>
    <t>Kapitalne pomoći unutar općeg proračuna</t>
  </si>
  <si>
    <t>OSTALE NAKNADE GRAĐANIMA I KUĆANSTVIMA IZ PRORAČUNA</t>
  </si>
  <si>
    <t xml:space="preserve">OSTALI RASHODI  </t>
  </si>
  <si>
    <t>RASHODI ZA  NABAVU  NEFINANCIJSKE  IMOVINE</t>
  </si>
  <si>
    <t>RASHODI  ZA  NABAVU NEPROIZVEDENE DUGOTRAJNE IMOVINE</t>
  </si>
  <si>
    <t>RASHODI  ZA NABAVU PROIZVEDENE DUGOTRAJNE IMOVINE</t>
  </si>
  <si>
    <t>IZDACI ZA FINANCIJSKU IMOVINU I OTPLATE ZAJMOVA</t>
  </si>
  <si>
    <t>IZDACI ZA OTPLATU GLAVNICE PRIMLJENIH KREDITA I ZAJMOVA</t>
  </si>
  <si>
    <t>C: RASPOLOŽIVA SREDSTVA IZ PRETHODNIH GODINA (VIŠAK/MANJAK)</t>
  </si>
  <si>
    <t>REZULTAT POSLOVANJA</t>
  </si>
  <si>
    <t>VIŠAK PRIHODA</t>
  </si>
  <si>
    <t>MANJAK PRIHODA</t>
  </si>
  <si>
    <t>Službena, radna i zaštitna odjeća i obuća</t>
  </si>
  <si>
    <t>Pričuva</t>
  </si>
  <si>
    <t>Ostale usluge- grafičke i tiskarske, usluge čišćenja, ostale nespom usl.</t>
  </si>
  <si>
    <t>Naknade za korištenje privanog automobila u službene svrhe</t>
  </si>
  <si>
    <t>Naknade troškova zaposlenima-službena putovanja-dnevnice</t>
  </si>
  <si>
    <t>Pristojbe i naknade</t>
  </si>
  <si>
    <t>Komunalne usluge -deratizacija</t>
  </si>
  <si>
    <t>Komunalne usluge - ostale</t>
  </si>
  <si>
    <t>Tekuće pomoći od ostalih subjekata unutar općeg proračuna (HZZ, HZZO)</t>
  </si>
  <si>
    <t>Donacija osnovnoj školi A.M. Klanjec-prijevoz učenika</t>
  </si>
  <si>
    <t>Komunalne usluge (smeće,voda, dimnjačarske usluge, usl.deratiz.)</t>
  </si>
  <si>
    <t>Ostale usluge(graf.i tiskarske usl, usluge čišćenja i ostale usluge)</t>
  </si>
  <si>
    <t>Naknade za korištenje privatnog automobila u službene svrhe</t>
  </si>
  <si>
    <t>22.1</t>
  </si>
  <si>
    <t>Službena radna i zaštitna odjeća i obuća</t>
  </si>
  <si>
    <t>28.1</t>
  </si>
  <si>
    <t>44.1</t>
  </si>
  <si>
    <t>662.2</t>
  </si>
  <si>
    <t>662.1</t>
  </si>
  <si>
    <t>Tekuće donacije u novcu - HRVATSKA GORSKA SLUŽBA SPAŠAVANJA</t>
  </si>
  <si>
    <t>35'10</t>
  </si>
  <si>
    <t>Poslovni objekti (ured.objekti, vrtić)</t>
  </si>
  <si>
    <t>Pristojbe i naknade(upravne, sudske, javnobilj., administr.i ostale naknade)</t>
  </si>
  <si>
    <t>Komunalne usluge- voda</t>
  </si>
  <si>
    <t xml:space="preserve">Turistička zajednica  </t>
  </si>
  <si>
    <t>Stambeni objekt - kuća Zagreb</t>
  </si>
  <si>
    <t xml:space="preserve">Otplata glavnice primljenih kredita od tuzemnih kreditnih institucija </t>
  </si>
  <si>
    <t xml:space="preserve">Kamate za primljene kredite </t>
  </si>
  <si>
    <t>49.1</t>
  </si>
  <si>
    <t>Ostali nespomenuti financijski rashodi - zaštita na radu</t>
  </si>
  <si>
    <t>Naknada za nezakonito izgrađene zgrade</t>
  </si>
  <si>
    <t>Tekuće pomoći od ostalih subjekata izvanpr.korisnika (Javna ustan.za upr.zašt.vrijed.)</t>
  </si>
  <si>
    <t>Kapitalne pomoći trgovačkim društvima u javnom sektoru</t>
  </si>
  <si>
    <t>KAPITALNE POMOĆI</t>
  </si>
  <si>
    <t>46.1</t>
  </si>
  <si>
    <t>DJEČJI VRTIĆ POLIKLINIKE SUVAG</t>
  </si>
  <si>
    <t>Ostale usuge (grafičke, tiskarske, uređ.prost.,usluge čišćenja)</t>
  </si>
  <si>
    <t>Ostali nespomenuti rashodi poslovanja (cvijeće,svijeće,vijenci…)</t>
  </si>
  <si>
    <t>Ostale usluge (Pišta, GFUK…)</t>
  </si>
  <si>
    <t>Tekuće i investicijsko održavanje  - klizišta</t>
  </si>
  <si>
    <t>Bruto plaće -gradonačelnik</t>
  </si>
  <si>
    <t>Naknada dogradonačelnika</t>
  </si>
  <si>
    <t>Subv. poljoprivrednicima-lozni cijepovi -autohtona sorta vinove loze Sokol</t>
  </si>
  <si>
    <t>RAZDJEL 001: PREDSTAVNIČKO / IZVRŠNO TIJELO GRADA</t>
  </si>
  <si>
    <t>RAZDJEL 002:  JEDINSTVENI UPRAVNI ODJEL GRADA</t>
  </si>
  <si>
    <t>GLAVA 00101: GRADSKO VIJEĆE I GRADONAČELNNIK</t>
  </si>
  <si>
    <t>GLAVA 00201: JEDINSTVENI UPRAVNI ODJEL GRADA</t>
  </si>
  <si>
    <t>GLAVA 00202: DJEČJI VRTIĆ KESTEN KLANJEC</t>
  </si>
  <si>
    <t xml:space="preserve">PROGRAM P0010101: JAVNA UPRAVA I ADMINISTRACIJA  </t>
  </si>
  <si>
    <t>PROGRAM P0020101: JAVNA UPRAVA I ADMINISTRACIJA</t>
  </si>
  <si>
    <t>PROGRAM P0020102:  PREDŠKOLSKI ODGOJ</t>
  </si>
  <si>
    <t>PROGRAM P0020103: OSNOVNO ŠKOLSKO OBRAZOVANJE</t>
  </si>
  <si>
    <t>PROGRAM P0020104: PROMICANJE KULTURE</t>
  </si>
  <si>
    <t>PROGRAM P0020105: RAZVOJ SPORTA I REKREACIJE</t>
  </si>
  <si>
    <t>PROGRAM P0020106:  KOMUNALNA INFRASTRUKTURA</t>
  </si>
  <si>
    <t>PROGRAM P0020107:  JAČANJE GOSPODARSTVA</t>
  </si>
  <si>
    <t>PROGRAM P0020108: SOCIJALNA SKRB</t>
  </si>
  <si>
    <t>PROGRAM P0020109: RAZVOJ CIVILNOG DRUŠTVA</t>
  </si>
  <si>
    <t>PROGRAM P0020110: POMOĆI VJERSKIM ZAJEDNICAMA</t>
  </si>
  <si>
    <t>PROGRAM P0020111: ORGANIZIRANJE I PROVOĐENJE ZAŠTITE I SPAŠAVANJA</t>
  </si>
  <si>
    <t>PROGRAM P0020112:   PRORAČUNSKE REZERVE</t>
  </si>
  <si>
    <t>AKTIVNOST A00201012: VLASTITI POGON GRADA                                                                     011</t>
  </si>
  <si>
    <t>AKTIVNOST A00201011: ADMINISTRACIJA JEDINSTVENOG UPRAVNOG ODJELA                     011</t>
  </si>
  <si>
    <t>AKTIVNOST A00201031: SUFINANCIRANJE PROGRAMA OSNOVNE ŠKOLE A.M. KLANJEC   091</t>
  </si>
  <si>
    <t>AKTIVNOST A0020301: FINANCIRANJE GRADSKE KNJIŽNICE                                                      082</t>
  </si>
  <si>
    <t xml:space="preserve">GLAVA 00203: GRADSKA KNJIŽNICA A. MIHANOVIĆA KLANJEC                                                 </t>
  </si>
  <si>
    <t xml:space="preserve">GLAVA 00204: KULTURNI CENTAR KLANJEC                                                                              </t>
  </si>
  <si>
    <t>AKTIVNOST A0020401: FINANCIRANJE KULTURNOG CENTRA                                                     082</t>
  </si>
  <si>
    <t>AKTIVNOST A0020402: DJELATNOST OSTALIH UDRUGA U KULTURI                                            082</t>
  </si>
  <si>
    <t>AKTIVNOST A00201051: DJELATNOST UDRUGA U ŠPORTU                                                         081</t>
  </si>
  <si>
    <t>AKTIVNOST A002010601: TEKUĆE ODRŽAVANJE GRAĐEVINSKIH OBJEKATA                            045</t>
  </si>
  <si>
    <t>KAPITALNI PROJEKT K00201061: IZGRADNJA AUTOBUSNIH STAJALIŠTA                                   062</t>
  </si>
  <si>
    <t>AKTIVNOST A002010602: TEKUĆE I INVEST.ODRŽAVANJE JAVNE RASVJETE                            064</t>
  </si>
  <si>
    <t>AKTIVNOST A002010603: TROŠKOVI  JAVNE RASVJETE                                                              064</t>
  </si>
  <si>
    <t>KAPITALNI PROJEKT K00201062: IZGRADNJA JAVNE RASVJETE                                                064</t>
  </si>
  <si>
    <t>TEKUĆI PROJEKT T00201063:  KANTE ZA  ODLAGANJE KOMUNALNOG  OTPADA                       051</t>
  </si>
  <si>
    <t>TEKUĆI PROJEKT T00201067: URBANISTIČKI PLAN  i PROSTORNI PLAN UREĐENJA GRADA     062</t>
  </si>
  <si>
    <t>11</t>
  </si>
  <si>
    <t>52</t>
  </si>
  <si>
    <t>42</t>
  </si>
  <si>
    <t>43</t>
  </si>
  <si>
    <t>71</t>
  </si>
  <si>
    <t>11,43,52</t>
  </si>
  <si>
    <t>11,52,71</t>
  </si>
  <si>
    <t>81</t>
  </si>
  <si>
    <t>Naknade troškova osobama izvan radnog odnosa</t>
  </si>
  <si>
    <t>42,1</t>
  </si>
  <si>
    <t>NAKNADE OSOBAMA IZVAN RADNOG ODNOSA</t>
  </si>
  <si>
    <t>Naknade osobama izvan radnog odnosa</t>
  </si>
  <si>
    <t>Sportska i glazbena oprema</t>
  </si>
  <si>
    <t>11,43</t>
  </si>
  <si>
    <t>11,42</t>
  </si>
  <si>
    <t xml:space="preserve">TEKUĆI PROJEKT T002010613: IZRADA PROJEKTNE DOKUMENTACIJE                                          </t>
  </si>
  <si>
    <t>Dodatna ulaganja na građevinskim objektima -zgrada Trg mira 11</t>
  </si>
  <si>
    <t>DJEČJI VRTIĆ ZVONO ZAPREŠIĆ</t>
  </si>
  <si>
    <t>DJEČJI VRTIĆ POTOČNICA ZAGREB</t>
  </si>
  <si>
    <t>Sufinanciranje izgradnje solarnih kolektora,fasada i stolar.</t>
  </si>
  <si>
    <t>Donacija osnovnoj školi Pavla Štosa KRALJEVEC N/S</t>
  </si>
  <si>
    <t>Donacija osnovnoj školi Veliko Trgovišće</t>
  </si>
  <si>
    <t>PRIMLJENI KREDITI I ZAJMOVI OD KREDITNIH O ISTALIH FINAN. INSTITUC. IZVAN J.</t>
  </si>
  <si>
    <t>OTPLATA GLAVNICE PRIMLJENIH KREDITA I ZAJMOVA OD KREDITNIH I OST. FINAN.</t>
  </si>
  <si>
    <t>Otplata glavnice primljenih kredita od tuzemnih kreditnih institucija izvan javnog sektora-dugoroćni</t>
  </si>
  <si>
    <t>Primljeni zajmovi od tuzemnih kreditnih institucija izvan javnog sektora-dugoročni</t>
  </si>
  <si>
    <t>AKTIVNOST A0020203: OTPLATA GLAVNICE KREDITA ZA UREĐENJE UPRAVNE ZGRADE             091</t>
  </si>
  <si>
    <t>AKTIVNOST A0020204: KAMATE NA KREDIT ZA UREĐENJE UPRAVNE ZGRADE                           091</t>
  </si>
  <si>
    <t>Opremanje Civilne zaštite</t>
  </si>
  <si>
    <t>O.Š. PRI SPECIJALNOJ BOLNICI KRAPINSKE TOPLICE-PRED.ODGOJ</t>
  </si>
  <si>
    <t>TEKUĆI PROJEKT T0020401: KUĆA EUROPSKIH HIMNI</t>
  </si>
  <si>
    <t>549.1</t>
  </si>
  <si>
    <t>17</t>
  </si>
  <si>
    <t>Tekuće pomoći od međunarodnih organizacija i tijela EU</t>
  </si>
  <si>
    <t>POMOĆI  OD MEĐUNARODNIH ORGANIZACIJA I TIJELA EU</t>
  </si>
  <si>
    <t>Brojčana oznaka i naziv računa prihoda i rashoda ekonomske klasifikacije</t>
  </si>
  <si>
    <t>5/4</t>
  </si>
  <si>
    <t>Šifra izvora</t>
  </si>
  <si>
    <t>1                                                                                                                                                     'Brojčana oznaka i naziv računa prihoda i rashoda ekonomske klasifikacije</t>
  </si>
  <si>
    <t>KAPITALNI PROJEKT K00201011: NABAVA OPREME                                                                   011</t>
  </si>
  <si>
    <t>Dodatna ulaganja na građevinskim objektima - krovište zgrade katastra 2014 G.</t>
  </si>
  <si>
    <t>KAPITALNI PROJEKT K00201011: DODATNA ULAGANJA ZGRADA TRG MIRA 11                          011</t>
  </si>
  <si>
    <t>2018.</t>
  </si>
  <si>
    <t>Tekuće donacije udrugama u kulturi</t>
  </si>
  <si>
    <t>Tekuće donacije u novcu sportskim udrugama</t>
  </si>
  <si>
    <t>Tekuće donacije u novcu udrugama civilnog društva</t>
  </si>
  <si>
    <t>Tekuće donacije u novcu ostalim udrugama građana i organizacijama</t>
  </si>
  <si>
    <t>FINANCIJSKI RASHODI</t>
  </si>
  <si>
    <t>OSTALI RASHODI</t>
  </si>
  <si>
    <t>NAKNADE GRAĐANIMA I KUĆANSTVIMA</t>
  </si>
  <si>
    <t>AKTIVNOST A00101011: GRADSKO VIJEĆE I  GRADONAČELNIK                                       011</t>
  </si>
  <si>
    <t>TEKUĆI PROJEKT T00201012: NABAVA OPREME I DODATNA ULAGANJA                           011</t>
  </si>
  <si>
    <t>AKTIVNOST A0020201: ODGOJNO I ADMINISTR. OSOBLJE DJEČJEG  VRTIĆA KESTEN     091</t>
  </si>
  <si>
    <t>TEKUĆI PROJEKT T0020201: NABAVA SITNOG INVENTARA  za vrtić                                 091</t>
  </si>
  <si>
    <t>AKTIVNOST A0020203: OTPLATA GLAVNICE KREDITA ZA IZGRADNJU I OPR. VRTIĆA        091</t>
  </si>
  <si>
    <t>AKTIVNOST A0020204: KAMATE NA KREDIT ZA IZGRADNJU VRTIĆA                                   091</t>
  </si>
  <si>
    <t>AKTIVNOST A0020205: TROŠKOVI OSTALIH VRTIĆA ZA DJECU IZ KLANJCA                      091</t>
  </si>
  <si>
    <t>Porez i prirez na dohodak od kamata</t>
  </si>
  <si>
    <t xml:space="preserve">Intelektualne usluge - </t>
  </si>
  <si>
    <t>KAPITALNI PROJEKT K00201067: ASFALTIRANJE NERAZVRSTANIH  CESTA                   062</t>
  </si>
  <si>
    <t>KAPITALNI PROJEKT K00201068: KUPNJA ZEMLJIŠTA                                                      049</t>
  </si>
  <si>
    <t>TEKUĆI PROJEKT T002010611: ZAGORSKA RAZVOJNA AGENCIJA                                 049</t>
  </si>
  <si>
    <t>KAPITALNI PROJEKT K00201066: IZGRADNJA VODOVODNE MREŽE                                063</t>
  </si>
  <si>
    <t>POMOĆI PRORAČUNSKIM KORISNICIMA DRUGIH PRORAČUNA</t>
  </si>
  <si>
    <t>Tekuće pomoći proračunskim korisnicima drugih proračuna</t>
  </si>
  <si>
    <t>Zdravstvene i veterinarske usluge</t>
  </si>
  <si>
    <t>KNJIGE, UMJETNIČKA DJELA I OSTALE IZLOŽBENE VRIJEDNOSTI</t>
  </si>
  <si>
    <t>Umjetnička djela</t>
  </si>
  <si>
    <t>Sufinanciranje cijene usluge, participacije i sl. - roditelji za vrtić</t>
  </si>
  <si>
    <t>POMOĆI PRORAČUNSKIM KORISNICIMA IZ PRORAČUNA KOJI IM NIJE NADLEŽAN</t>
  </si>
  <si>
    <t>Tekuće pomoći proračunskim korisnicima iz proračuna koji im nije nadležan-vrtići</t>
  </si>
  <si>
    <t>Pomoć DVD-ima - investicije</t>
  </si>
  <si>
    <t>DJEČJI VRTIĆ MASLAČAK Krap.Toplice</t>
  </si>
  <si>
    <t>Mirko Lunko</t>
  </si>
  <si>
    <t>AKTIVNOST A0020202: MALA ŠKOLA                                                                                  091</t>
  </si>
  <si>
    <t xml:space="preserve">Zakupnine i najamnine </t>
  </si>
  <si>
    <t>Uredski materijal i ostali materijalni troškovi - (knjige)</t>
  </si>
  <si>
    <t>Tekuće donacije u novcu - Pčelarsko društvo</t>
  </si>
  <si>
    <t xml:space="preserve">Zakupnine i najamnine (eko-wc) </t>
  </si>
  <si>
    <t xml:space="preserve">Tekuće pomoći županijskim proračunima - troškovi lokalnih izbora </t>
  </si>
  <si>
    <t>Donacija osnovnoj školi A.M.Klanjec (-mater.troškovi)</t>
  </si>
  <si>
    <t xml:space="preserve">Tekuće pomoći od ostalih izvanproračunskih korisnika drž.pror.-Fond </t>
  </si>
  <si>
    <t>Kapitalne pomoći iz općinskog proračuna</t>
  </si>
  <si>
    <t>Ostali građevinski objetki</t>
  </si>
  <si>
    <t>Zemljište -poslovna zona</t>
  </si>
  <si>
    <t>KAPITALNI PROJEKT K0020201: IZGRADNJA i OPREMANJE  DJEČJEG VRTIĆA KESTEN KLANJEC     091</t>
  </si>
  <si>
    <t>Tekuće donacije u novcu udrugama civilnog društva -za logopeda</t>
  </si>
  <si>
    <t xml:space="preserve">DJEČJI VRTIĆ BAMBI </t>
  </si>
  <si>
    <t>KAPITALNI PROJEKT K00201065:  IZGRADNJA RECIKLAŽNOG DVORIŠTA                                    052</t>
  </si>
  <si>
    <t>Porez na nekretnine</t>
  </si>
  <si>
    <t>Tekuće pomoći iz županijskog proračuna</t>
  </si>
  <si>
    <t>Tekuće pomoći iz državnog  proračuna</t>
  </si>
  <si>
    <t>POMOĆI IZ DRŽAVNOG PRORAČUNA TEMELJEM PRIJENOSA EU SREDSTAVA</t>
  </si>
  <si>
    <t>11,52</t>
  </si>
  <si>
    <t>41</t>
  </si>
  <si>
    <t>31</t>
  </si>
  <si>
    <t>21</t>
  </si>
  <si>
    <t>21,61</t>
  </si>
  <si>
    <t>Vodni doprinos</t>
  </si>
  <si>
    <t>KAPITALNI PROJEKT:K0020401 UREĐENJE VELIKE  DVORANE GRADA KLANJCA</t>
  </si>
  <si>
    <t>DODATNA ULAGANJA NA GRAĐEVINSKIM OBJEKTIMA</t>
  </si>
  <si>
    <t>Dodatna ulaganja na građevinskim objetktima-  velika dvorana</t>
  </si>
  <si>
    <t>PRIHODI OD PRUŽENIH USLUGA</t>
  </si>
  <si>
    <t>Prihodi od pruženih usluga</t>
  </si>
  <si>
    <t xml:space="preserve">Porez na cestovna motorna vozila </t>
  </si>
  <si>
    <t>TEKUĆI PROJEKT T00201064: PRIKLJ.NA ELEKTR.ENERG.MREŽU                                               049</t>
  </si>
  <si>
    <t xml:space="preserve">Porez na nekretnine </t>
  </si>
  <si>
    <t>Prihodi od zakupa i iznajmljivanja imovine</t>
  </si>
  <si>
    <t>Stalni porezi na nepokretnu imovinu-kuće za odmor</t>
  </si>
  <si>
    <t>Porez na korištenje dobara (porez na tvrtku)</t>
  </si>
  <si>
    <t xml:space="preserve">Komunalna naknada </t>
  </si>
  <si>
    <t>Tekuće i invest.održ.građ.objekata</t>
  </si>
  <si>
    <t>KAPITALNI PROJEKT K00201063: IZGRADNJA  NOGOSTUPA  MIH.DOL-NOVI DVORI                   045</t>
  </si>
  <si>
    <t>Rashodi za usluge  (izrada projekata )</t>
  </si>
  <si>
    <t>TEKUĆI PROJEKT T00201069: SANACIJA DIVLJIH ODLAGALIŠTA OTPADA</t>
  </si>
  <si>
    <t xml:space="preserve">Predsjednik Gradskog vijeća </t>
  </si>
  <si>
    <t>DJEČJI VRTIĆ SMOKVICA</t>
  </si>
  <si>
    <t>TEKUĆI PROJEKT T0020402: MANIFESTACIJA ZAHVALA JESENI</t>
  </si>
  <si>
    <t>Usluge prijevoza</t>
  </si>
  <si>
    <t xml:space="preserve">Ostali nespomenuti rashodi poslovanja   </t>
  </si>
  <si>
    <t>549.2</t>
  </si>
  <si>
    <t>549.3</t>
  </si>
  <si>
    <t>549.4</t>
  </si>
  <si>
    <t>549.5</t>
  </si>
  <si>
    <t>549.6</t>
  </si>
  <si>
    <t>549.7</t>
  </si>
  <si>
    <t>KAPITALNI  PROJEKT K00201064:  SUF. NABAVE CISTERNE PODUZEĆU ZELENJAK      051</t>
  </si>
  <si>
    <t>AKTIVNOST A00201071:  SUBVENCIJE I POMOĆI UDRUGAMA U GOSPODARSTVU         049</t>
  </si>
  <si>
    <t>724.11</t>
  </si>
  <si>
    <t>Udruga proiz. mlijeka i udruga pčelara</t>
  </si>
  <si>
    <t xml:space="preserve">Udruga vinara A. Mihanović </t>
  </si>
  <si>
    <t>Udruga vinara Trsek</t>
  </si>
  <si>
    <t>549.31</t>
  </si>
  <si>
    <t>TEKUĆI PROJEKT  T00201061: ADAPTAC. MRTVAČNICE SV.FILIP                                                062</t>
  </si>
  <si>
    <t>Tekuće donacije (prihod od donacija za vrtić i kulturni c.)</t>
  </si>
  <si>
    <t>DJEČJI VRTIĆ ZIPKICA ZABOK</t>
  </si>
  <si>
    <t>KAPITALNI PROJEKT K002010610: SOLARNA BICIKLISTIČKA KLUPA                             062</t>
  </si>
  <si>
    <t>Oprema za ostale namjene</t>
  </si>
  <si>
    <t>Ostali građevinski objekti (rec.dvorište)</t>
  </si>
  <si>
    <t>Urbroj: 2135/01-01/18-1</t>
  </si>
  <si>
    <t>1-6/2017</t>
  </si>
  <si>
    <t>Ostvarenje</t>
  </si>
  <si>
    <t>Izvorni plan</t>
  </si>
  <si>
    <t>Tekući plan</t>
  </si>
  <si>
    <t>1-6/2018</t>
  </si>
  <si>
    <t>5/2</t>
  </si>
  <si>
    <t>2           Ostvarenje        1-6/2017.</t>
  </si>
  <si>
    <t>3                        Izvorni  plan               2018.</t>
  </si>
  <si>
    <t>4                Tekući plan      2018.</t>
  </si>
  <si>
    <t xml:space="preserve"> 5                     Ostvarenje      1-6/2018.</t>
  </si>
  <si>
    <t>6         Indeks     5/2</t>
  </si>
  <si>
    <t>Pomoći iz državnog proračuna temeljem prijenosa eu sredstava</t>
  </si>
  <si>
    <t>Polugodišnji izvještaj o izvršenju proračuna Grada Klanjca za 2018.godinu sadrži:</t>
  </si>
  <si>
    <t>Polugodišnji izvještaj o izvršenju Proračuna Grada Klanjca za 2018.godinu, stupa na snagu dan nakon objave u Službenom glasniku Krapinsko zagorske Županije.</t>
  </si>
  <si>
    <t>6         Indeks     5/4</t>
  </si>
  <si>
    <t>Klasa: 400-01/18-01/04</t>
  </si>
  <si>
    <t>Na temelju članka 39. Zakona o proračunu (N.N.br. 87/08.,136/12. i 15/15.) i članka  31. Statuta Grada Klanjca (Službeni glasnik Krapinsko-zagorske Županije br. 14/18)</t>
  </si>
  <si>
    <t>POLUGODIŠNJI IZVJEŠTAJ O IZVRŠENJU PRORAČUNA GRADA KLANJCA ZA 2018. GODINU</t>
  </si>
  <si>
    <t>Izvršenje  rashoda po organizacijskoj, ekonomskoj, funkcijskoj, lokacijskoj i programskoj klasifikaciji:</t>
  </si>
  <si>
    <t>Klanjec, 14.09.2018.</t>
  </si>
  <si>
    <t>Gradsko vijeće Grada Klanjca na 8. sjednici održanoj dana 14.09.2018. godine donijelo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</si>
</sst>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_(* #,##0.00_);_(* \(#,##0.00\);_(* &quot;-&quot;??_);_(@_)"/>
  </numFmts>
  <fonts count="26">
    <font>
      <sz val="9"/>
      <name val="CRO_Dutch-Normal"/>
    </font>
    <font>
      <sz val="9"/>
      <name val="CRO_Dutch-Normal"/>
    </font>
    <font>
      <sz val="8"/>
      <name val="CRO_Dutch-Norm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371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/>
    <xf numFmtId="4" fontId="3" fillId="0" borderId="0" xfId="0" applyNumberFormat="1" applyFont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Border="1"/>
    <xf numFmtId="0" fontId="4" fillId="2" borderId="0" xfId="0" applyFont="1" applyFill="1" applyBorder="1"/>
    <xf numFmtId="4" fontId="4" fillId="0" borderId="0" xfId="0" applyNumberFormat="1" applyFont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4" fillId="2" borderId="0" xfId="0" quotePrefix="1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4" fontId="5" fillId="3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/>
    <xf numFmtId="0" fontId="3" fillId="0" borderId="0" xfId="0" applyFont="1" applyBorder="1" applyAlignment="1"/>
    <xf numFmtId="4" fontId="3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179" fontId="3" fillId="0" borderId="0" xfId="2" applyFont="1" applyBorder="1" applyAlignment="1">
      <alignment horizontal="left"/>
    </xf>
    <xf numFmtId="179" fontId="4" fillId="0" borderId="0" xfId="2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4" fillId="2" borderId="0" xfId="0" quotePrefix="1" applyNumberFormat="1" applyFont="1" applyFill="1" applyBorder="1" applyAlignment="1">
      <alignment horizontal="center" vertical="justify" wrapText="1"/>
    </xf>
    <xf numFmtId="49" fontId="4" fillId="2" borderId="0" xfId="0" applyNumberFormat="1" applyFont="1" applyFill="1" applyBorder="1" applyAlignment="1">
      <alignment horizontal="center" vertical="center" wrapText="1"/>
    </xf>
    <xf numFmtId="3" fontId="5" fillId="3" borderId="0" xfId="0" quotePrefix="1" applyNumberFormat="1" applyFont="1" applyFill="1" applyBorder="1" applyAlignment="1">
      <alignment horizontal="left"/>
    </xf>
    <xf numFmtId="3" fontId="6" fillId="3" borderId="0" xfId="0" applyNumberFormat="1" applyFont="1" applyFill="1" applyBorder="1" applyAlignment="1">
      <alignment horizontal="center"/>
    </xf>
    <xf numFmtId="49" fontId="5" fillId="3" borderId="0" xfId="0" quotePrefix="1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49" fontId="4" fillId="2" borderId="0" xfId="0" quotePrefix="1" applyNumberFormat="1" applyFont="1" applyFill="1" applyBorder="1" applyAlignment="1">
      <alignment horizontal="left"/>
    </xf>
    <xf numFmtId="4" fontId="4" fillId="2" borderId="0" xfId="0" quotePrefix="1" applyNumberFormat="1" applyFont="1" applyFill="1" applyBorder="1" applyAlignment="1">
      <alignment horizontal="right"/>
    </xf>
    <xf numFmtId="49" fontId="3" fillId="2" borderId="0" xfId="0" applyNumberFormat="1" applyFont="1" applyFill="1" applyBorder="1"/>
    <xf numFmtId="4" fontId="4" fillId="2" borderId="0" xfId="0" quotePrefix="1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/>
    <xf numFmtId="0" fontId="3" fillId="0" borderId="0" xfId="0" quotePrefix="1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5" fillId="3" borderId="0" xfId="0" applyNumberFormat="1" applyFont="1" applyFill="1" applyBorder="1" applyAlignment="1">
      <alignment horizontal="left"/>
    </xf>
    <xf numFmtId="0" fontId="5" fillId="3" borderId="0" xfId="0" applyNumberFormat="1" applyFont="1" applyFill="1" applyBorder="1" applyAlignment="1">
      <alignment horizontal="center"/>
    </xf>
    <xf numFmtId="4" fontId="5" fillId="3" borderId="0" xfId="0" applyNumberFormat="1" applyFont="1" applyFill="1" applyBorder="1"/>
    <xf numFmtId="49" fontId="4" fillId="2" borderId="0" xfId="0" applyNumberFormat="1" applyFont="1" applyFill="1" applyBorder="1" applyAlignment="1">
      <alignment horizontal="left"/>
    </xf>
    <xf numFmtId="4" fontId="4" fillId="2" borderId="0" xfId="0" applyNumberFormat="1" applyFont="1" applyFill="1" applyBorder="1"/>
    <xf numFmtId="0" fontId="4" fillId="2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1" fontId="3" fillId="0" borderId="0" xfId="0" quotePrefix="1" applyNumberFormat="1" applyFont="1" applyFill="1" applyBorder="1" applyAlignment="1">
      <alignment horizontal="center"/>
    </xf>
    <xf numFmtId="4" fontId="3" fillId="0" borderId="0" xfId="0" quotePrefix="1" applyNumberFormat="1" applyFont="1" applyFill="1" applyBorder="1" applyAlignment="1">
      <alignment horizontal="right"/>
    </xf>
    <xf numFmtId="0" fontId="4" fillId="2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/>
    <xf numFmtId="4" fontId="4" fillId="2" borderId="0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0" fontId="4" fillId="2" borderId="0" xfId="0" applyNumberFormat="1" applyFont="1" applyFill="1" applyBorder="1" applyAlignment="1">
      <alignment horizontal="left" vertical="center"/>
    </xf>
    <xf numFmtId="4" fontId="4" fillId="2" borderId="0" xfId="0" quotePrefix="1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quotePrefix="1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3" fillId="0" borderId="0" xfId="0" quotePrefix="1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wrapText="1"/>
    </xf>
    <xf numFmtId="4" fontId="3" fillId="0" borderId="0" xfId="0" quotePrefix="1" applyNumberFormat="1" applyFont="1" applyFill="1" applyBorder="1" applyAlignment="1">
      <alignment horizontal="right" wrapText="1"/>
    </xf>
    <xf numFmtId="0" fontId="4" fillId="4" borderId="0" xfId="0" applyFont="1" applyFill="1" applyBorder="1"/>
    <xf numFmtId="0" fontId="3" fillId="0" borderId="0" xfId="0" applyFont="1" applyBorder="1" applyAlignment="1">
      <alignment horizontal="right"/>
    </xf>
    <xf numFmtId="4" fontId="4" fillId="0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0" fontId="3" fillId="0" borderId="0" xfId="0" quotePrefix="1" applyFont="1" applyBorder="1" applyAlignment="1">
      <alignment horizontal="left"/>
    </xf>
    <xf numFmtId="0" fontId="5" fillId="3" borderId="0" xfId="0" quotePrefix="1" applyFont="1" applyFill="1" applyBorder="1" applyAlignment="1">
      <alignment horizontal="left"/>
    </xf>
    <xf numFmtId="9" fontId="4" fillId="2" borderId="0" xfId="1" quotePrefix="1" applyFont="1" applyFill="1" applyBorder="1" applyAlignment="1">
      <alignment horizontal="left"/>
    </xf>
    <xf numFmtId="0" fontId="4" fillId="2" borderId="0" xfId="0" quotePrefix="1" applyFont="1" applyFill="1" applyBorder="1" applyAlignment="1">
      <alignment horizontal="left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/>
    </xf>
    <xf numFmtId="3" fontId="4" fillId="5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9" fontId="5" fillId="3" borderId="0" xfId="0" applyNumberFormat="1" applyFont="1" applyFill="1" applyBorder="1" applyAlignment="1">
      <alignment horizontal="center" wrapText="1"/>
    </xf>
    <xf numFmtId="4" fontId="5" fillId="3" borderId="0" xfId="0" quotePrefix="1" applyNumberFormat="1" applyFont="1" applyFill="1" applyBorder="1" applyAlignment="1">
      <alignment horizontal="right" wrapText="1"/>
    </xf>
    <xf numFmtId="3" fontId="5" fillId="3" borderId="0" xfId="0" applyNumberFormat="1" applyFont="1" applyFill="1" applyBorder="1" applyAlignment="1">
      <alignment horizontal="center" wrapText="1"/>
    </xf>
    <xf numFmtId="0" fontId="5" fillId="3" borderId="0" xfId="0" quotePrefix="1" applyNumberFormat="1" applyFont="1" applyFill="1" applyBorder="1" applyAlignment="1">
      <alignment horizontal="center" vertical="justify" wrapText="1"/>
    </xf>
    <xf numFmtId="49" fontId="4" fillId="2" borderId="0" xfId="0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49" fontId="15" fillId="2" borderId="0" xfId="0" applyNumberFormat="1" applyFont="1" applyFill="1" applyBorder="1"/>
    <xf numFmtId="0" fontId="15" fillId="2" borderId="0" xfId="0" applyFont="1" applyFill="1" applyBorder="1" applyAlignment="1">
      <alignment horizontal="left"/>
    </xf>
    <xf numFmtId="49" fontId="15" fillId="2" borderId="0" xfId="0" applyNumberFormat="1" applyFont="1" applyFill="1" applyBorder="1" applyAlignment="1">
      <alignment horizontal="left"/>
    </xf>
    <xf numFmtId="4" fontId="15" fillId="2" borderId="0" xfId="0" applyNumberFormat="1" applyFont="1" applyFill="1" applyBorder="1"/>
    <xf numFmtId="0" fontId="15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49" fontId="16" fillId="2" borderId="0" xfId="0" applyNumberFormat="1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4" fontId="16" fillId="2" borderId="0" xfId="0" applyNumberFormat="1" applyFont="1" applyFill="1" applyBorder="1"/>
    <xf numFmtId="4" fontId="4" fillId="0" borderId="0" xfId="0" applyNumberFormat="1" applyFont="1" applyBorder="1" applyAlignment="1"/>
    <xf numFmtId="4" fontId="15" fillId="2" borderId="0" xfId="0" quotePrefix="1" applyNumberFormat="1" applyFont="1" applyFill="1" applyBorder="1" applyAlignment="1">
      <alignment horizontal="right"/>
    </xf>
    <xf numFmtId="4" fontId="3" fillId="4" borderId="0" xfId="0" quotePrefix="1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/>
    </xf>
    <xf numFmtId="4" fontId="3" fillId="4" borderId="0" xfId="0" applyNumberFormat="1" applyFont="1" applyFill="1" applyBorder="1"/>
    <xf numFmtId="0" fontId="3" fillId="4" borderId="0" xfId="0" quotePrefix="1" applyNumberFormat="1" applyFont="1" applyFill="1" applyBorder="1" applyAlignment="1">
      <alignment horizontal="center" vertical="justify" wrapText="1"/>
    </xf>
    <xf numFmtId="0" fontId="4" fillId="2" borderId="0" xfId="0" applyFont="1" applyFill="1" applyBorder="1" applyAlignment="1"/>
    <xf numFmtId="4" fontId="4" fillId="0" borderId="1" xfId="0" applyNumberFormat="1" applyFont="1" applyFill="1" applyBorder="1" applyAlignment="1">
      <alignment horizontal="right" wrapText="1"/>
    </xf>
    <xf numFmtId="3" fontId="5" fillId="4" borderId="0" xfId="0" applyNumberFormat="1" applyFont="1" applyFill="1" applyBorder="1" applyAlignment="1">
      <alignment horizontal="center" wrapText="1"/>
    </xf>
    <xf numFmtId="0" fontId="5" fillId="4" borderId="0" xfId="0" quotePrefix="1" applyNumberFormat="1" applyFont="1" applyFill="1" applyBorder="1" applyAlignment="1">
      <alignment horizontal="center" vertical="justify" wrapText="1"/>
    </xf>
    <xf numFmtId="49" fontId="5" fillId="4" borderId="0" xfId="0" applyNumberFormat="1" applyFont="1" applyFill="1" applyBorder="1" applyAlignment="1">
      <alignment horizontal="center" wrapText="1"/>
    </xf>
    <xf numFmtId="4" fontId="5" fillId="4" borderId="0" xfId="0" quotePrefix="1" applyNumberFormat="1" applyFont="1" applyFill="1" applyBorder="1" applyAlignment="1">
      <alignment horizontal="right" wrapText="1"/>
    </xf>
    <xf numFmtId="4" fontId="4" fillId="0" borderId="1" xfId="0" quotePrefix="1" applyNumberFormat="1" applyFont="1" applyFill="1" applyBorder="1" applyAlignment="1">
      <alignment horizontal="right" wrapText="1"/>
    </xf>
    <xf numFmtId="0" fontId="3" fillId="4" borderId="0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4" fontId="3" fillId="0" borderId="2" xfId="0" applyNumberFormat="1" applyFont="1" applyBorder="1"/>
    <xf numFmtId="49" fontId="4" fillId="2" borderId="0" xfId="0" quotePrefix="1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0" xfId="0" quotePrefix="1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left"/>
    </xf>
    <xf numFmtId="49" fontId="3" fillId="4" borderId="0" xfId="0" applyNumberFormat="1" applyFont="1" applyFill="1" applyBorder="1"/>
    <xf numFmtId="3" fontId="3" fillId="4" borderId="0" xfId="0" applyNumberFormat="1" applyFon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center"/>
    </xf>
    <xf numFmtId="0" fontId="19" fillId="3" borderId="3" xfId="0" applyFont="1" applyFill="1" applyBorder="1" applyAlignment="1">
      <alignment horizontal="left"/>
    </xf>
    <xf numFmtId="49" fontId="19" fillId="3" borderId="3" xfId="0" applyNumberFormat="1" applyFont="1" applyFill="1" applyBorder="1" applyAlignment="1">
      <alignment horizontal="center"/>
    </xf>
    <xf numFmtId="0" fontId="18" fillId="3" borderId="3" xfId="0" applyFont="1" applyFill="1" applyBorder="1"/>
    <xf numFmtId="4" fontId="18" fillId="3" borderId="3" xfId="0" applyNumberFormat="1" applyFont="1" applyFill="1" applyBorder="1"/>
    <xf numFmtId="0" fontId="18" fillId="3" borderId="3" xfId="0" applyFont="1" applyFill="1" applyBorder="1" applyAlignment="1">
      <alignment horizontal="left"/>
    </xf>
    <xf numFmtId="49" fontId="18" fillId="3" borderId="3" xfId="0" applyNumberFormat="1" applyFont="1" applyFill="1" applyBorder="1"/>
    <xf numFmtId="0" fontId="3" fillId="4" borderId="0" xfId="0" applyFont="1" applyFill="1" applyBorder="1"/>
    <xf numFmtId="3" fontId="4" fillId="5" borderId="4" xfId="0" applyNumberFormat="1" applyFont="1" applyFill="1" applyBorder="1" applyAlignment="1">
      <alignment horizontal="center" vertical="center" wrapText="1"/>
    </xf>
    <xf numFmtId="16" fontId="4" fillId="5" borderId="0" xfId="0" quotePrefix="1" applyNumberFormat="1" applyFont="1" applyFill="1" applyBorder="1" applyAlignment="1">
      <alignment horizontal="center" vertical="center"/>
    </xf>
    <xf numFmtId="49" fontId="4" fillId="5" borderId="0" xfId="0" quotePrefix="1" applyNumberFormat="1" applyFont="1" applyFill="1" applyBorder="1" applyAlignment="1">
      <alignment horizontal="center" vertical="center"/>
    </xf>
    <xf numFmtId="4" fontId="21" fillId="3" borderId="0" xfId="0" applyNumberFormat="1" applyFont="1" applyFill="1" applyBorder="1"/>
    <xf numFmtId="4" fontId="4" fillId="0" borderId="5" xfId="0" applyNumberFormat="1" applyFont="1" applyBorder="1"/>
    <xf numFmtId="4" fontId="4" fillId="0" borderId="6" xfId="0" applyNumberFormat="1" applyFont="1" applyBorder="1"/>
    <xf numFmtId="0" fontId="4" fillId="0" borderId="0" xfId="0" quotePrefix="1" applyFont="1" applyFill="1" applyBorder="1" applyAlignment="1">
      <alignment horizontal="left"/>
    </xf>
    <xf numFmtId="49" fontId="4" fillId="0" borderId="0" xfId="0" quotePrefix="1" applyNumberFormat="1" applyFont="1" applyFill="1" applyBorder="1" applyAlignment="1">
      <alignment horizontal="left"/>
    </xf>
    <xf numFmtId="0" fontId="4" fillId="0" borderId="0" xfId="0" applyFont="1" applyFill="1" applyBorder="1"/>
    <xf numFmtId="0" fontId="4" fillId="0" borderId="2" xfId="0" applyFont="1" applyBorder="1" applyAlignment="1">
      <alignment horizontal="left"/>
    </xf>
    <xf numFmtId="0" fontId="4" fillId="0" borderId="2" xfId="0" applyFont="1" applyBorder="1"/>
    <xf numFmtId="4" fontId="4" fillId="0" borderId="2" xfId="0" applyNumberFormat="1" applyFont="1" applyBorder="1"/>
    <xf numFmtId="4" fontId="3" fillId="0" borderId="2" xfId="0" applyNumberFormat="1" applyFont="1" applyFill="1" applyBorder="1"/>
    <xf numFmtId="3" fontId="3" fillId="0" borderId="0" xfId="0" quotePrefix="1" applyNumberFormat="1" applyFont="1" applyBorder="1" applyAlignment="1">
      <alignment horizontal="center"/>
    </xf>
    <xf numFmtId="0" fontId="3" fillId="4" borderId="0" xfId="2" quotePrefix="1" applyNumberFormat="1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4" fontId="3" fillId="4" borderId="0" xfId="0" applyNumberFormat="1" applyFont="1" applyFill="1" applyBorder="1" applyAlignment="1">
      <alignment horizontal="right"/>
    </xf>
    <xf numFmtId="0" fontId="4" fillId="4" borderId="0" xfId="0" applyFont="1" applyFill="1" applyBorder="1" applyAlignment="1"/>
    <xf numFmtId="0" fontId="7" fillId="4" borderId="0" xfId="0" applyFont="1" applyFill="1" applyBorder="1"/>
    <xf numFmtId="0" fontId="6" fillId="4" borderId="0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0" fontId="10" fillId="4" borderId="0" xfId="0" applyFont="1" applyFill="1" applyBorder="1"/>
    <xf numFmtId="0" fontId="5" fillId="4" borderId="0" xfId="0" applyFont="1" applyFill="1" applyBorder="1"/>
    <xf numFmtId="0" fontId="11" fillId="4" borderId="0" xfId="0" applyFont="1" applyFill="1" applyBorder="1"/>
    <xf numFmtId="0" fontId="12" fillId="4" borderId="0" xfId="0" applyFont="1" applyFill="1" applyBorder="1"/>
    <xf numFmtId="0" fontId="13" fillId="4" borderId="0" xfId="0" applyFont="1" applyFill="1" applyBorder="1"/>
    <xf numFmtId="0" fontId="14" fillId="4" borderId="0" xfId="0" applyFont="1" applyFill="1" applyBorder="1"/>
    <xf numFmtId="0" fontId="22" fillId="4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10" fillId="2" borderId="0" xfId="0" applyFont="1" applyFill="1" applyBorder="1"/>
    <xf numFmtId="3" fontId="4" fillId="6" borderId="0" xfId="0" applyNumberFormat="1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4" fontId="4" fillId="6" borderId="0" xfId="0" applyNumberFormat="1" applyFont="1" applyFill="1" applyBorder="1"/>
    <xf numFmtId="0" fontId="4" fillId="6" borderId="0" xfId="0" applyFont="1" applyFill="1" applyBorder="1"/>
    <xf numFmtId="0" fontId="4" fillId="6" borderId="0" xfId="0" applyFont="1" applyFill="1" applyBorder="1" applyAlignment="1">
      <alignment horizontal="center"/>
    </xf>
    <xf numFmtId="49" fontId="4" fillId="6" borderId="0" xfId="0" applyNumberFormat="1" applyFont="1" applyFill="1" applyBorder="1"/>
    <xf numFmtId="0" fontId="4" fillId="4" borderId="0" xfId="0" applyFont="1" applyFill="1" applyBorder="1" applyAlignment="1">
      <alignment horizontal="center"/>
    </xf>
    <xf numFmtId="49" fontId="4" fillId="4" borderId="0" xfId="0" applyNumberFormat="1" applyFont="1" applyFill="1" applyBorder="1"/>
    <xf numFmtId="4" fontId="4" fillId="4" borderId="0" xfId="0" applyNumberFormat="1" applyFont="1" applyFill="1" applyBorder="1"/>
    <xf numFmtId="4" fontId="4" fillId="4" borderId="0" xfId="0" quotePrefix="1" applyNumberFormat="1" applyFont="1" applyFill="1" applyBorder="1" applyAlignment="1">
      <alignment horizontal="right"/>
    </xf>
    <xf numFmtId="49" fontId="5" fillId="4" borderId="2" xfId="0" applyNumberFormat="1" applyFont="1" applyFill="1" applyBorder="1" applyAlignment="1">
      <alignment horizontal="center" wrapText="1"/>
    </xf>
    <xf numFmtId="3" fontId="5" fillId="4" borderId="2" xfId="0" applyNumberFormat="1" applyFont="1" applyFill="1" applyBorder="1" applyAlignment="1">
      <alignment horizontal="center" wrapText="1"/>
    </xf>
    <xf numFmtId="0" fontId="5" fillId="4" borderId="2" xfId="0" quotePrefix="1" applyNumberFormat="1" applyFont="1" applyFill="1" applyBorder="1" applyAlignment="1">
      <alignment horizontal="center" vertical="justify" wrapText="1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/>
    <xf numFmtId="4" fontId="4" fillId="0" borderId="9" xfId="0" applyNumberFormat="1" applyFont="1" applyBorder="1"/>
    <xf numFmtId="4" fontId="4" fillId="0" borderId="4" xfId="0" applyNumberFormat="1" applyFont="1" applyBorder="1"/>
    <xf numFmtId="4" fontId="4" fillId="4" borderId="0" xfId="0" quotePrefix="1" applyNumberFormat="1" applyFont="1" applyFill="1" applyBorder="1" applyAlignment="1">
      <alignment horizontal="right" wrapText="1"/>
    </xf>
    <xf numFmtId="3" fontId="5" fillId="3" borderId="0" xfId="0" applyNumberFormat="1" applyFont="1" applyFill="1" applyBorder="1" applyAlignment="1">
      <alignment horizontal="left"/>
    </xf>
    <xf numFmtId="3" fontId="4" fillId="7" borderId="0" xfId="0" applyNumberFormat="1" applyFont="1" applyFill="1" applyBorder="1" applyAlignment="1">
      <alignment horizontal="left"/>
    </xf>
    <xf numFmtId="3" fontId="4" fillId="7" borderId="0" xfId="0" quotePrefix="1" applyNumberFormat="1" applyFont="1" applyFill="1" applyBorder="1" applyAlignment="1">
      <alignment horizontal="center"/>
    </xf>
    <xf numFmtId="49" fontId="4" fillId="7" borderId="0" xfId="0" quotePrefix="1" applyNumberFormat="1" applyFont="1" applyFill="1" applyBorder="1" applyAlignment="1">
      <alignment horizontal="left"/>
    </xf>
    <xf numFmtId="4" fontId="4" fillId="7" borderId="0" xfId="0" quotePrefix="1" applyNumberFormat="1" applyFont="1" applyFill="1" applyBorder="1" applyAlignment="1">
      <alignment horizontal="right"/>
    </xf>
    <xf numFmtId="4" fontId="3" fillId="7" borderId="0" xfId="0" applyNumberFormat="1" applyFont="1" applyFill="1" applyBorder="1"/>
    <xf numFmtId="4" fontId="4" fillId="7" borderId="0" xfId="0" applyNumberFormat="1" applyFont="1" applyFill="1" applyBorder="1"/>
    <xf numFmtId="0" fontId="4" fillId="7" borderId="0" xfId="0" applyNumberFormat="1" applyFont="1" applyFill="1" applyBorder="1" applyAlignment="1">
      <alignment horizontal="center"/>
    </xf>
    <xf numFmtId="49" fontId="4" fillId="7" borderId="0" xfId="0" applyNumberFormat="1" applyFont="1" applyFill="1" applyBorder="1" applyAlignment="1">
      <alignment horizontal="left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center"/>
    </xf>
    <xf numFmtId="49" fontId="4" fillId="7" borderId="0" xfId="0" applyNumberFormat="1" applyFont="1" applyFill="1" applyBorder="1"/>
    <xf numFmtId="0" fontId="4" fillId="7" borderId="0" xfId="0" applyFont="1" applyFill="1" applyBorder="1"/>
    <xf numFmtId="4" fontId="4" fillId="7" borderId="0" xfId="0" applyNumberFormat="1" applyFont="1" applyFill="1" applyBorder="1" applyAlignment="1">
      <alignment horizontal="right"/>
    </xf>
    <xf numFmtId="4" fontId="4" fillId="4" borderId="0" xfId="0" applyNumberFormat="1" applyFont="1" applyFill="1" applyBorder="1" applyAlignment="1">
      <alignment horizontal="right"/>
    </xf>
    <xf numFmtId="0" fontId="3" fillId="4" borderId="0" xfId="0" quotePrefix="1" applyFont="1" applyFill="1" applyBorder="1" applyAlignment="1">
      <alignment horizontal="left"/>
    </xf>
    <xf numFmtId="49" fontId="3" fillId="4" borderId="0" xfId="2" applyNumberFormat="1" applyFont="1" applyFill="1" applyBorder="1" applyAlignment="1">
      <alignment horizontal="center"/>
    </xf>
    <xf numFmtId="49" fontId="3" fillId="4" borderId="0" xfId="0" applyNumberFormat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49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4" fontId="4" fillId="4" borderId="0" xfId="0" applyNumberFormat="1" applyFont="1" applyFill="1" applyBorder="1" applyAlignment="1">
      <alignment horizontal="left"/>
    </xf>
    <xf numFmtId="0" fontId="15" fillId="4" borderId="0" xfId="0" quotePrefix="1" applyFont="1" applyFill="1" applyBorder="1" applyAlignment="1">
      <alignment horizontal="left"/>
    </xf>
    <xf numFmtId="0" fontId="15" fillId="4" borderId="0" xfId="0" applyFont="1" applyFill="1" applyBorder="1"/>
    <xf numFmtId="49" fontId="3" fillId="0" borderId="2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7" fillId="2" borderId="0" xfId="0" quotePrefix="1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left"/>
    </xf>
    <xf numFmtId="49" fontId="3" fillId="2" borderId="0" xfId="0" quotePrefix="1" applyNumberFormat="1" applyFont="1" applyFill="1" applyBorder="1" applyAlignment="1">
      <alignment horizontal="center"/>
    </xf>
    <xf numFmtId="4" fontId="5" fillId="3" borderId="5" xfId="0" applyNumberFormat="1" applyFont="1" applyFill="1" applyBorder="1" applyAlignment="1">
      <alignment horizontal="right"/>
    </xf>
    <xf numFmtId="4" fontId="4" fillId="7" borderId="5" xfId="0" quotePrefix="1" applyNumberFormat="1" applyFont="1" applyFill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3" fillId="4" borderId="5" xfId="0" applyNumberFormat="1" applyFont="1" applyFill="1" applyBorder="1" applyAlignment="1">
      <alignment horizontal="right"/>
    </xf>
    <xf numFmtId="4" fontId="3" fillId="0" borderId="5" xfId="0" applyNumberFormat="1" applyFont="1" applyBorder="1"/>
    <xf numFmtId="4" fontId="5" fillId="3" borderId="5" xfId="0" applyNumberFormat="1" applyFont="1" applyFill="1" applyBorder="1"/>
    <xf numFmtId="4" fontId="4" fillId="7" borderId="5" xfId="0" applyNumberFormat="1" applyFont="1" applyFill="1" applyBorder="1"/>
    <xf numFmtId="4" fontId="4" fillId="2" borderId="5" xfId="0" applyNumberFormat="1" applyFont="1" applyFill="1" applyBorder="1"/>
    <xf numFmtId="4" fontId="3" fillId="0" borderId="5" xfId="0" applyNumberFormat="1" applyFont="1" applyFill="1" applyBorder="1"/>
    <xf numFmtId="4" fontId="3" fillId="0" borderId="5" xfId="0" quotePrefix="1" applyNumberFormat="1" applyFont="1" applyFill="1" applyBorder="1" applyAlignment="1">
      <alignment horizontal="right"/>
    </xf>
    <xf numFmtId="4" fontId="3" fillId="4" borderId="5" xfId="0" applyNumberFormat="1" applyFont="1" applyFill="1" applyBorder="1"/>
    <xf numFmtId="4" fontId="4" fillId="6" borderId="5" xfId="0" applyNumberFormat="1" applyFont="1" applyFill="1" applyBorder="1"/>
    <xf numFmtId="4" fontId="4" fillId="2" borderId="5" xfId="0" quotePrefix="1" applyNumberFormat="1" applyFont="1" applyFill="1" applyBorder="1" applyAlignment="1">
      <alignment horizontal="right"/>
    </xf>
    <xf numFmtId="4" fontId="15" fillId="2" borderId="5" xfId="0" quotePrefix="1" applyNumberFormat="1" applyFont="1" applyFill="1" applyBorder="1" applyAlignment="1">
      <alignment horizontal="right"/>
    </xf>
    <xf numFmtId="4" fontId="3" fillId="4" borderId="5" xfId="0" quotePrefix="1" applyNumberFormat="1" applyFont="1" applyFill="1" applyBorder="1" applyAlignment="1">
      <alignment horizontal="right"/>
    </xf>
    <xf numFmtId="4" fontId="4" fillId="2" borderId="5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wrapText="1"/>
    </xf>
    <xf numFmtId="4" fontId="4" fillId="4" borderId="5" xfId="0" applyNumberFormat="1" applyFont="1" applyFill="1" applyBorder="1"/>
    <xf numFmtId="4" fontId="4" fillId="6" borderId="5" xfId="0" quotePrefix="1" applyNumberFormat="1" applyFont="1" applyFill="1" applyBorder="1" applyAlignment="1">
      <alignment horizontal="right"/>
    </xf>
    <xf numFmtId="4" fontId="4" fillId="4" borderId="5" xfId="0" quotePrefix="1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4" fontId="15" fillId="2" borderId="5" xfId="0" applyNumberFormat="1" applyFont="1" applyFill="1" applyBorder="1"/>
    <xf numFmtId="4" fontId="4" fillId="2" borderId="5" xfId="0" quotePrefix="1" applyNumberFormat="1" applyFont="1" applyFill="1" applyBorder="1" applyAlignment="1">
      <alignment horizontal="right" vertical="center" wrapText="1"/>
    </xf>
    <xf numFmtId="4" fontId="3" fillId="0" borderId="5" xfId="0" quotePrefix="1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/>
    <xf numFmtId="4" fontId="16" fillId="2" borderId="5" xfId="0" applyNumberFormat="1" applyFont="1" applyFill="1" applyBorder="1"/>
    <xf numFmtId="4" fontId="3" fillId="0" borderId="5" xfId="0" quotePrefix="1" applyNumberFormat="1" applyFont="1" applyFill="1" applyBorder="1" applyAlignment="1">
      <alignment horizontal="right" wrapText="1"/>
    </xf>
    <xf numFmtId="4" fontId="4" fillId="7" borderId="5" xfId="0" applyNumberFormat="1" applyFont="1" applyFill="1" applyBorder="1" applyAlignment="1">
      <alignment horizontal="right"/>
    </xf>
    <xf numFmtId="4" fontId="5" fillId="3" borderId="5" xfId="0" quotePrefix="1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23" fillId="2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/>
    <xf numFmtId="3" fontId="4" fillId="4" borderId="0" xfId="0" applyNumberFormat="1" applyFont="1" applyFill="1" applyBorder="1" applyAlignment="1">
      <alignment horizontal="left"/>
    </xf>
    <xf numFmtId="3" fontId="4" fillId="4" borderId="0" xfId="0" quotePrefix="1" applyNumberFormat="1" applyFon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center"/>
    </xf>
    <xf numFmtId="4" fontId="4" fillId="0" borderId="5" xfId="0" applyNumberFormat="1" applyFont="1" applyFill="1" applyBorder="1"/>
    <xf numFmtId="0" fontId="4" fillId="4" borderId="0" xfId="0" applyNumberFormat="1" applyFont="1" applyFill="1" applyBorder="1" applyAlignment="1">
      <alignment horizontal="left"/>
    </xf>
    <xf numFmtId="4" fontId="4" fillId="4" borderId="5" xfId="0" applyNumberFormat="1" applyFont="1" applyFill="1" applyBorder="1" applyAlignment="1">
      <alignment horizontal="right"/>
    </xf>
    <xf numFmtId="4" fontId="4" fillId="0" borderId="3" xfId="0" applyNumberFormat="1" applyFont="1" applyBorder="1"/>
    <xf numFmtId="0" fontId="4" fillId="4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4" borderId="3" xfId="0" applyNumberFormat="1" applyFont="1" applyFill="1" applyBorder="1"/>
    <xf numFmtId="0" fontId="4" fillId="4" borderId="3" xfId="0" applyFont="1" applyFill="1" applyBorder="1"/>
    <xf numFmtId="4" fontId="3" fillId="0" borderId="1" xfId="0" applyNumberFormat="1" applyFont="1" applyFill="1" applyBorder="1"/>
    <xf numFmtId="4" fontId="3" fillId="0" borderId="10" xfId="0" applyNumberFormat="1" applyFont="1" applyFill="1" applyBorder="1"/>
    <xf numFmtId="0" fontId="15" fillId="0" borderId="0" xfId="0" applyNumberFormat="1" applyFont="1" applyFill="1" applyBorder="1" applyAlignment="1">
      <alignment horizontal="center"/>
    </xf>
    <xf numFmtId="4" fontId="15" fillId="0" borderId="0" xfId="0" quotePrefix="1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49" fontId="4" fillId="4" borderId="3" xfId="0" applyNumberFormat="1" applyFont="1" applyFill="1" applyBorder="1"/>
    <xf numFmtId="4" fontId="4" fillId="0" borderId="3" xfId="0" applyNumberFormat="1" applyFont="1" applyFill="1" applyBorder="1"/>
    <xf numFmtId="4" fontId="4" fillId="4" borderId="3" xfId="0" quotePrefix="1" applyNumberFormat="1" applyFont="1" applyFill="1" applyBorder="1" applyAlignment="1">
      <alignment horizontal="right"/>
    </xf>
    <xf numFmtId="49" fontId="4" fillId="0" borderId="3" xfId="0" applyNumberFormat="1" applyFont="1" applyBorder="1" applyAlignment="1">
      <alignment horizontal="left"/>
    </xf>
    <xf numFmtId="3" fontId="4" fillId="4" borderId="3" xfId="0" applyNumberFormat="1" applyFont="1" applyFill="1" applyBorder="1" applyAlignment="1">
      <alignment horizontal="left"/>
    </xf>
    <xf numFmtId="0" fontId="4" fillId="4" borderId="3" xfId="0" applyNumberFormat="1" applyFont="1" applyFill="1" applyBorder="1" applyAlignment="1">
      <alignment horizontal="center"/>
    </xf>
    <xf numFmtId="4" fontId="4" fillId="4" borderId="3" xfId="0" applyNumberFormat="1" applyFont="1" applyFill="1" applyBorder="1" applyAlignment="1">
      <alignment horizontal="right"/>
    </xf>
    <xf numFmtId="4" fontId="4" fillId="4" borderId="4" xfId="0" applyNumberFormat="1" applyFont="1" applyFill="1" applyBorder="1" applyAlignment="1">
      <alignment horizontal="right"/>
    </xf>
    <xf numFmtId="4" fontId="4" fillId="7" borderId="10" xfId="0" applyNumberFormat="1" applyFont="1" applyFill="1" applyBorder="1"/>
    <xf numFmtId="4" fontId="4" fillId="4" borderId="4" xfId="0" applyNumberFormat="1" applyFont="1" applyFill="1" applyBorder="1"/>
    <xf numFmtId="4" fontId="4" fillId="0" borderId="4" xfId="0" applyNumberFormat="1" applyFont="1" applyFill="1" applyBorder="1"/>
    <xf numFmtId="4" fontId="3" fillId="0" borderId="10" xfId="0" quotePrefix="1" applyNumberFormat="1" applyFont="1" applyFill="1" applyBorder="1" applyAlignment="1">
      <alignment horizontal="right"/>
    </xf>
    <xf numFmtId="4" fontId="4" fillId="2" borderId="10" xfId="0" applyNumberFormat="1" applyFont="1" applyFill="1" applyBorder="1"/>
    <xf numFmtId="4" fontId="4" fillId="4" borderId="10" xfId="0" applyNumberFormat="1" applyFont="1" applyFill="1" applyBorder="1"/>
    <xf numFmtId="4" fontId="4" fillId="4" borderId="8" xfId="0" applyNumberFormat="1" applyFont="1" applyFill="1" applyBorder="1"/>
    <xf numFmtId="4" fontId="4" fillId="4" borderId="4" xfId="0" quotePrefix="1" applyNumberFormat="1" applyFont="1" applyFill="1" applyBorder="1" applyAlignment="1">
      <alignment horizontal="right"/>
    </xf>
    <xf numFmtId="4" fontId="15" fillId="0" borderId="5" xfId="0" quotePrefix="1" applyNumberFormat="1" applyFont="1" applyFill="1" applyBorder="1" applyAlignment="1">
      <alignment horizontal="right"/>
    </xf>
    <xf numFmtId="4" fontId="4" fillId="2" borderId="5" xfId="0" quotePrefix="1" applyNumberFormat="1" applyFont="1" applyFill="1" applyBorder="1" applyAlignment="1">
      <alignment horizontal="right" wrapText="1"/>
    </xf>
    <xf numFmtId="4" fontId="4" fillId="4" borderId="5" xfId="0" quotePrefix="1" applyNumberFormat="1" applyFont="1" applyFill="1" applyBorder="1" applyAlignment="1">
      <alignment horizontal="right" wrapText="1"/>
    </xf>
    <xf numFmtId="4" fontId="4" fillId="0" borderId="5" xfId="0" applyNumberFormat="1" applyFont="1" applyBorder="1" applyAlignment="1"/>
    <xf numFmtId="4" fontId="4" fillId="0" borderId="5" xfId="2" applyNumberFormat="1" applyFont="1" applyBorder="1"/>
    <xf numFmtId="4" fontId="3" fillId="0" borderId="5" xfId="0" applyNumberFormat="1" applyFont="1" applyBorder="1" applyAlignment="1"/>
    <xf numFmtId="4" fontId="3" fillId="0" borderId="6" xfId="0" applyNumberFormat="1" applyFont="1" applyBorder="1"/>
    <xf numFmtId="4" fontId="3" fillId="0" borderId="6" xfId="0" applyNumberFormat="1" applyFont="1" applyFill="1" applyBorder="1"/>
    <xf numFmtId="3" fontId="4" fillId="4" borderId="3" xfId="0" quotePrefix="1" applyNumberFormat="1" applyFont="1" applyFill="1" applyBorder="1" applyAlignment="1">
      <alignment horizontal="center"/>
    </xf>
    <xf numFmtId="4" fontId="4" fillId="4" borderId="3" xfId="0" quotePrefix="1" applyNumberFormat="1" applyFont="1" applyFill="1" applyBorder="1" applyAlignment="1">
      <alignment horizontal="right" wrapText="1"/>
    </xf>
    <xf numFmtId="4" fontId="4" fillId="4" borderId="4" xfId="0" quotePrefix="1" applyNumberFormat="1" applyFont="1" applyFill="1" applyBorder="1" applyAlignment="1">
      <alignment horizontal="right" wrapText="1"/>
    </xf>
    <xf numFmtId="3" fontId="4" fillId="0" borderId="3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9" fontId="4" fillId="4" borderId="3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left"/>
    </xf>
    <xf numFmtId="3" fontId="4" fillId="4" borderId="3" xfId="0" applyNumberFormat="1" applyFont="1" applyFill="1" applyBorder="1" applyAlignment="1">
      <alignment horizontal="center"/>
    </xf>
    <xf numFmtId="0" fontId="4" fillId="4" borderId="3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49" fontId="3" fillId="4" borderId="3" xfId="0" applyNumberFormat="1" applyFont="1" applyFill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4" fillId="4" borderId="9" xfId="0" applyNumberFormat="1" applyFont="1" applyFill="1" applyBorder="1" applyAlignment="1">
      <alignment horizontal="left"/>
    </xf>
    <xf numFmtId="4" fontId="4" fillId="0" borderId="3" xfId="0" quotePrefix="1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4" fontId="4" fillId="0" borderId="4" xfId="0" applyNumberFormat="1" applyFont="1" applyFill="1" applyBorder="1" applyAlignment="1">
      <alignment horizontal="right"/>
    </xf>
    <xf numFmtId="0" fontId="15" fillId="0" borderId="3" xfId="0" applyNumberFormat="1" applyFont="1" applyFill="1" applyBorder="1" applyAlignment="1">
      <alignment horizontal="center"/>
    </xf>
    <xf numFmtId="4" fontId="15" fillId="0" borderId="3" xfId="0" quotePrefix="1" applyNumberFormat="1" applyFont="1" applyFill="1" applyBorder="1" applyAlignment="1">
      <alignment horizontal="right"/>
    </xf>
    <xf numFmtId="4" fontId="18" fillId="3" borderId="11" xfId="0" applyNumberFormat="1" applyFont="1" applyFill="1" applyBorder="1"/>
    <xf numFmtId="3" fontId="4" fillId="5" borderId="5" xfId="0" applyNumberFormat="1" applyFont="1" applyFill="1" applyBorder="1" applyAlignment="1">
      <alignment horizontal="center" vertical="center" wrapText="1"/>
    </xf>
    <xf numFmtId="3" fontId="3" fillId="0" borderId="0" xfId="0" quotePrefix="1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179" fontId="3" fillId="0" borderId="0" xfId="2" applyFont="1" applyFill="1" applyBorder="1" applyAlignment="1">
      <alignment horizontal="center"/>
    </xf>
    <xf numFmtId="179" fontId="3" fillId="0" borderId="0" xfId="2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left"/>
    </xf>
    <xf numFmtId="3" fontId="15" fillId="0" borderId="3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4" fontId="7" fillId="4" borderId="5" xfId="0" applyNumberFormat="1" applyFont="1" applyFill="1" applyBorder="1"/>
    <xf numFmtId="0" fontId="7" fillId="0" borderId="0" xfId="0" quotePrefix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14" fontId="4" fillId="5" borderId="0" xfId="0" quotePrefix="1" applyNumberFormat="1" applyFont="1" applyFill="1" applyBorder="1" applyAlignment="1">
      <alignment horizontal="center" vertical="center"/>
    </xf>
    <xf numFmtId="0" fontId="4" fillId="5" borderId="0" xfId="0" quotePrefix="1" applyFont="1" applyFill="1" applyBorder="1" applyAlignment="1">
      <alignment horizontal="center" vertical="center"/>
    </xf>
    <xf numFmtId="1" fontId="7" fillId="4" borderId="0" xfId="0" quotePrefix="1" applyNumberFormat="1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4" fontId="7" fillId="4" borderId="0" xfId="0" applyNumberFormat="1" applyFont="1" applyFill="1" applyBorder="1" applyAlignment="1">
      <alignment horizontal="right"/>
    </xf>
    <xf numFmtId="4" fontId="7" fillId="4" borderId="5" xfId="0" applyNumberFormat="1" applyFont="1" applyFill="1" applyBorder="1" applyAlignment="1">
      <alignment horizontal="right"/>
    </xf>
    <xf numFmtId="4" fontId="7" fillId="4" borderId="0" xfId="0" applyNumberFormat="1" applyFont="1" applyFill="1" applyBorder="1"/>
    <xf numFmtId="0" fontId="7" fillId="4" borderId="0" xfId="0" quotePrefix="1" applyFont="1" applyFill="1" applyBorder="1" applyAlignment="1">
      <alignment horizontal="left"/>
    </xf>
    <xf numFmtId="49" fontId="7" fillId="4" borderId="0" xfId="0" applyNumberFormat="1" applyFont="1" applyFill="1" applyBorder="1" applyAlignment="1">
      <alignment horizontal="center"/>
    </xf>
    <xf numFmtId="0" fontId="25" fillId="0" borderId="0" xfId="0" applyFont="1" applyBorder="1"/>
    <xf numFmtId="4" fontId="7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7" fillId="0" borderId="0" xfId="0" applyFont="1" applyBorder="1"/>
    <xf numFmtId="4" fontId="3" fillId="4" borderId="12" xfId="0" applyNumberFormat="1" applyFont="1" applyFill="1" applyBorder="1"/>
    <xf numFmtId="4" fontId="3" fillId="4" borderId="2" xfId="0" applyNumberFormat="1" applyFont="1" applyFill="1" applyBorder="1"/>
    <xf numFmtId="4" fontId="3" fillId="4" borderId="9" xfId="0" applyNumberFormat="1" applyFont="1" applyFill="1" applyBorder="1"/>
    <xf numFmtId="4" fontId="6" fillId="3" borderId="0" xfId="0" applyNumberFormat="1" applyFont="1" applyFill="1" applyBorder="1"/>
    <xf numFmtId="4" fontId="3" fillId="6" borderId="0" xfId="0" applyNumberFormat="1" applyFont="1" applyFill="1" applyBorder="1"/>
    <xf numFmtId="4" fontId="3" fillId="4" borderId="3" xfId="0" applyNumberFormat="1" applyFont="1" applyFill="1" applyBorder="1"/>
    <xf numFmtId="0" fontId="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3" fontId="4" fillId="0" borderId="13" xfId="0" applyNumberFormat="1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left" wrapText="1"/>
    </xf>
    <xf numFmtId="3" fontId="4" fillId="5" borderId="14" xfId="0" applyNumberFormat="1" applyFont="1" applyFill="1" applyBorder="1" applyAlignment="1">
      <alignment horizontal="center" vertical="center" wrapText="1"/>
    </xf>
    <xf numFmtId="3" fontId="4" fillId="5" borderId="2" xfId="0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3" fontId="4" fillId="7" borderId="0" xfId="0" applyNumberFormat="1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4" fillId="5" borderId="0" xfId="0" applyNumberFormat="1" applyFont="1" applyFill="1" applyBorder="1" applyAlignment="1">
      <alignment horizontal="center" vertical="center" wrapText="1"/>
    </xf>
    <xf numFmtId="0" fontId="4" fillId="5" borderId="0" xfId="0" quotePrefix="1" applyNumberFormat="1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left"/>
    </xf>
    <xf numFmtId="3" fontId="4" fillId="2" borderId="16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3">
    <cellStyle name="Normalno" xfId="0" builtinId="0"/>
    <cellStyle name="Postotak" xfId="1" builtinId="5"/>
    <cellStyle name="Zarez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104775</xdr:rowOff>
    </xdr:from>
    <xdr:to>
      <xdr:col>2</xdr:col>
      <xdr:colOff>981075</xdr:colOff>
      <xdr:row>7</xdr:row>
      <xdr:rowOff>38100</xdr:rowOff>
    </xdr:to>
    <xdr:pic>
      <xdr:nvPicPr>
        <xdr:cNvPr id="1556" name="Picture 1" descr="hrvatski">
          <a:extLst>
            <a:ext uri="{FF2B5EF4-FFF2-40B4-BE49-F238E27FC236}">
              <a16:creationId xmlns:a16="http://schemas.microsoft.com/office/drawing/2014/main" id="{F76E3872-58F5-4E6B-BD0A-9A180986F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104775"/>
          <a:ext cx="8953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725"/>
  <sheetViews>
    <sheetView tabSelected="1" zoomScaleNormal="100" zoomScaleSheetLayoutView="75" zoomScalePageLayoutView="80" workbookViewId="0">
      <selection activeCell="A38" sqref="A38"/>
    </sheetView>
  </sheetViews>
  <sheetFormatPr defaultColWidth="9.28515625" defaultRowHeight="12.75"/>
  <cols>
    <col min="1" max="1" width="8.5703125" style="1" customWidth="1"/>
    <col min="2" max="2" width="8.85546875" style="1" customWidth="1"/>
    <col min="3" max="3" width="75.42578125" style="2" customWidth="1"/>
    <col min="4" max="4" width="14.85546875" style="2" customWidth="1"/>
    <col min="5" max="5" width="15" style="2" bestFit="1" customWidth="1"/>
    <col min="6" max="6" width="15.140625" style="2" customWidth="1"/>
    <col min="7" max="7" width="14.7109375" style="2" bestFit="1" customWidth="1"/>
    <col min="8" max="8" width="10.42578125" style="2" customWidth="1"/>
    <col min="9" max="9" width="10.140625" style="2" customWidth="1"/>
    <col min="10" max="11" width="9.28515625" style="137"/>
    <col min="12" max="12" width="13.85546875" style="137" bestFit="1" customWidth="1"/>
    <col min="13" max="16384" width="9.28515625" style="137"/>
  </cols>
  <sheetData>
    <row r="1" spans="1:9">
      <c r="B1" s="22"/>
      <c r="C1" s="22"/>
      <c r="D1" s="22"/>
    </row>
    <row r="2" spans="1:9">
      <c r="B2" s="22"/>
      <c r="C2" s="22"/>
      <c r="D2" s="22"/>
    </row>
    <row r="3" spans="1:9">
      <c r="B3" s="22"/>
      <c r="C3" s="22"/>
      <c r="D3" s="22"/>
    </row>
    <row r="4" spans="1:9">
      <c r="B4" s="22"/>
      <c r="C4" s="22"/>
      <c r="D4" s="22"/>
    </row>
    <row r="5" spans="1:9">
      <c r="B5" s="22"/>
      <c r="C5" s="22"/>
      <c r="D5" s="22"/>
    </row>
    <row r="6" spans="1:9">
      <c r="B6" s="22"/>
      <c r="C6" s="22"/>
      <c r="D6" s="22"/>
    </row>
    <row r="8" spans="1:9">
      <c r="B8" s="24"/>
    </row>
    <row r="9" spans="1:9">
      <c r="B9" s="353" t="s">
        <v>176</v>
      </c>
      <c r="C9" s="353"/>
      <c r="D9" s="5"/>
    </row>
    <row r="10" spans="1:9">
      <c r="B10" s="353" t="s">
        <v>175</v>
      </c>
      <c r="C10" s="353"/>
      <c r="D10" s="5"/>
    </row>
    <row r="11" spans="1:9">
      <c r="B11" s="353" t="s">
        <v>231</v>
      </c>
      <c r="C11" s="353"/>
      <c r="D11" s="5"/>
    </row>
    <row r="12" spans="1:9">
      <c r="B12" s="353" t="s">
        <v>232</v>
      </c>
      <c r="C12" s="353"/>
      <c r="D12" s="5"/>
    </row>
    <row r="13" spans="1:9">
      <c r="B13" s="5"/>
      <c r="C13" s="5"/>
      <c r="D13" s="5"/>
    </row>
    <row r="14" spans="1:9">
      <c r="A14" s="3"/>
      <c r="B14" s="2" t="s">
        <v>521</v>
      </c>
      <c r="C14" s="1"/>
      <c r="D14" s="1"/>
      <c r="E14" s="1"/>
      <c r="F14" s="1"/>
      <c r="G14" s="1"/>
      <c r="H14" s="1"/>
      <c r="I14" s="1"/>
    </row>
    <row r="15" spans="1:9">
      <c r="A15" s="3"/>
      <c r="B15" s="2" t="s">
        <v>505</v>
      </c>
      <c r="C15" s="1"/>
      <c r="D15" s="1"/>
      <c r="E15" s="1"/>
      <c r="F15" s="1"/>
      <c r="G15" s="1"/>
      <c r="H15" s="1"/>
      <c r="I15" s="1"/>
    </row>
    <row r="16" spans="1:9">
      <c r="A16" s="3"/>
      <c r="B16" s="2" t="s">
        <v>525</v>
      </c>
      <c r="C16" s="1"/>
      <c r="D16" s="1"/>
      <c r="E16" s="1"/>
      <c r="F16" s="1"/>
      <c r="G16" s="1"/>
      <c r="H16" s="1"/>
      <c r="I16" s="1"/>
    </row>
    <row r="17" spans="1:9">
      <c r="A17" s="3"/>
      <c r="B17" s="2"/>
      <c r="C17" s="1"/>
      <c r="D17" s="1"/>
      <c r="E17" s="1"/>
      <c r="F17" s="1"/>
      <c r="G17" s="1"/>
      <c r="H17" s="1"/>
      <c r="I17" s="1"/>
    </row>
    <row r="18" spans="1:9">
      <c r="A18" s="3"/>
      <c r="B18" s="3"/>
      <c r="C18" s="1"/>
      <c r="D18" s="1"/>
      <c r="E18" s="1"/>
      <c r="F18" s="1"/>
      <c r="G18" s="1"/>
      <c r="H18" s="1"/>
      <c r="I18" s="1"/>
    </row>
    <row r="19" spans="1:9">
      <c r="C19" s="1"/>
      <c r="D19" s="1"/>
    </row>
    <row r="20" spans="1:9" ht="14.25">
      <c r="A20" s="21"/>
      <c r="B20" s="254" t="s">
        <v>522</v>
      </c>
      <c r="C20" s="21"/>
      <c r="D20" s="21"/>
      <c r="E20" s="21"/>
      <c r="F20" s="21"/>
      <c r="G20" s="21"/>
      <c r="H20" s="21"/>
      <c r="I20" s="21"/>
    </row>
    <row r="21" spans="1:9" ht="14.25">
      <c r="A21" s="354" t="s">
        <v>526</v>
      </c>
      <c r="B21" s="354"/>
      <c r="C21" s="354"/>
      <c r="D21" s="354"/>
      <c r="E21" s="354"/>
      <c r="F21" s="354"/>
      <c r="G21" s="354"/>
      <c r="H21" s="354"/>
      <c r="I21" s="354"/>
    </row>
    <row r="22" spans="1:9" hidden="1">
      <c r="A22" s="5"/>
      <c r="C22" s="1"/>
      <c r="D22" s="1"/>
    </row>
    <row r="23" spans="1:9">
      <c r="C23" s="1"/>
      <c r="D23" s="1"/>
    </row>
    <row r="24" spans="1:9">
      <c r="C24" s="1"/>
      <c r="D24" s="1"/>
    </row>
    <row r="25" spans="1:9" ht="18.75">
      <c r="A25" s="356" t="s">
        <v>523</v>
      </c>
      <c r="B25" s="356"/>
      <c r="C25" s="356"/>
      <c r="D25" s="356"/>
      <c r="E25" s="356"/>
      <c r="F25" s="356"/>
      <c r="G25" s="356"/>
      <c r="H25" s="356"/>
      <c r="I25" s="356"/>
    </row>
    <row r="26" spans="1:9" ht="18.75">
      <c r="A26" s="356"/>
      <c r="B26" s="356"/>
      <c r="C26" s="356"/>
      <c r="D26" s="356"/>
      <c r="E26" s="356"/>
      <c r="F26" s="356"/>
      <c r="G26" s="356"/>
      <c r="H26" s="356"/>
      <c r="I26" s="356"/>
    </row>
    <row r="27" spans="1:9">
      <c r="C27" s="24"/>
      <c r="D27" s="24"/>
    </row>
    <row r="28" spans="1:9" ht="15" customHeight="1">
      <c r="A28" s="370" t="s">
        <v>202</v>
      </c>
      <c r="B28" s="370"/>
      <c r="C28" s="370"/>
      <c r="D28" s="370"/>
      <c r="E28" s="370"/>
      <c r="F28" s="370"/>
      <c r="G28" s="370"/>
      <c r="H28" s="370"/>
      <c r="I28" s="370"/>
    </row>
    <row r="29" spans="1:9" ht="15" customHeight="1">
      <c r="A29" s="369" t="s">
        <v>218</v>
      </c>
      <c r="B29" s="369"/>
      <c r="C29" s="369"/>
      <c r="D29" s="369"/>
      <c r="E29" s="369"/>
      <c r="F29" s="369"/>
      <c r="G29" s="369"/>
      <c r="H29" s="369"/>
      <c r="I29" s="369"/>
    </row>
    <row r="30" spans="1:9">
      <c r="C30" s="1"/>
      <c r="D30" s="1"/>
    </row>
    <row r="31" spans="1:9">
      <c r="B31" s="24" t="s">
        <v>518</v>
      </c>
      <c r="C31" s="5"/>
      <c r="D31" s="5"/>
    </row>
    <row r="32" spans="1:9">
      <c r="B32" s="5"/>
      <c r="C32" s="1"/>
      <c r="D32" s="1"/>
    </row>
    <row r="33" spans="1:12">
      <c r="A33" s="355">
        <v>1</v>
      </c>
      <c r="B33" s="355"/>
      <c r="C33" s="355"/>
      <c r="D33" s="79">
        <v>2</v>
      </c>
      <c r="E33" s="80">
        <v>3</v>
      </c>
      <c r="F33" s="80">
        <v>4</v>
      </c>
      <c r="G33" s="80">
        <v>5</v>
      </c>
      <c r="H33" s="80">
        <v>6</v>
      </c>
      <c r="I33" s="80">
        <v>7</v>
      </c>
    </row>
    <row r="34" spans="1:12">
      <c r="A34" s="355" t="s">
        <v>401</v>
      </c>
      <c r="B34" s="355"/>
      <c r="C34" s="355"/>
      <c r="D34" s="79" t="s">
        <v>507</v>
      </c>
      <c r="E34" s="80" t="s">
        <v>508</v>
      </c>
      <c r="F34" s="80" t="s">
        <v>509</v>
      </c>
      <c r="G34" s="80" t="s">
        <v>507</v>
      </c>
      <c r="H34" s="80" t="s">
        <v>216</v>
      </c>
      <c r="I34" s="79" t="s">
        <v>216</v>
      </c>
    </row>
    <row r="35" spans="1:12" ht="12.75" customHeight="1">
      <c r="A35" s="355"/>
      <c r="B35" s="355"/>
      <c r="C35" s="355"/>
      <c r="D35" s="334" t="s">
        <v>506</v>
      </c>
      <c r="E35" s="79" t="s">
        <v>408</v>
      </c>
      <c r="F35" s="79" t="s">
        <v>408</v>
      </c>
      <c r="G35" s="335" t="s">
        <v>510</v>
      </c>
      <c r="H35" s="139" t="s">
        <v>511</v>
      </c>
      <c r="I35" s="140" t="s">
        <v>402</v>
      </c>
    </row>
    <row r="36" spans="1:12">
      <c r="A36" s="6" t="s">
        <v>92</v>
      </c>
      <c r="B36" s="7"/>
      <c r="C36" s="7"/>
      <c r="D36" s="7"/>
      <c r="E36" s="7"/>
      <c r="F36" s="7"/>
      <c r="G36" s="7"/>
      <c r="H36" s="7"/>
      <c r="I36" s="7"/>
      <c r="L36" s="107"/>
    </row>
    <row r="37" spans="1:12">
      <c r="A37" s="5">
        <v>6</v>
      </c>
      <c r="B37" s="2" t="s">
        <v>107</v>
      </c>
      <c r="D37" s="8">
        <f>SUM(D58)</f>
        <v>3158747.6599999997</v>
      </c>
      <c r="E37" s="224">
        <f>SUM(E58)</f>
        <v>18097000</v>
      </c>
      <c r="F37" s="8">
        <f>SUM(F58)</f>
        <v>18097000</v>
      </c>
      <c r="G37" s="224">
        <f>SUM(G58)</f>
        <v>3548769.0700000003</v>
      </c>
      <c r="H37" s="107">
        <f>IF(G37&gt;0,G37/D37*100,0)</f>
        <v>112.34734306063562</v>
      </c>
      <c r="I37" s="8">
        <f>IF(G37&gt;0,G37/F37*100,0)</f>
        <v>19.609709178316852</v>
      </c>
      <c r="L37" s="107"/>
    </row>
    <row r="38" spans="1:12">
      <c r="A38" s="5">
        <v>7</v>
      </c>
      <c r="B38" s="2" t="s">
        <v>91</v>
      </c>
      <c r="D38" s="8">
        <f>SUM(D134)</f>
        <v>16191.77</v>
      </c>
      <c r="E38" s="224">
        <f>SUM(E134)</f>
        <v>385000</v>
      </c>
      <c r="F38" s="8">
        <f>SUM(F134)</f>
        <v>385000</v>
      </c>
      <c r="G38" s="224">
        <f>SUM(G134)</f>
        <v>15175.37</v>
      </c>
      <c r="H38" s="107">
        <f>IF(G38&gt;0,G38/D38*100,0)</f>
        <v>93.72273692128779</v>
      </c>
      <c r="I38" s="8">
        <f>IF(G38&gt;0,G38/F38*100,0)</f>
        <v>3.9416545454545453</v>
      </c>
      <c r="L38" s="107"/>
    </row>
    <row r="39" spans="1:12">
      <c r="A39" s="5">
        <v>3</v>
      </c>
      <c r="B39" s="2" t="s">
        <v>108</v>
      </c>
      <c r="D39" s="8">
        <f>SUM(D148)</f>
        <v>2602529.2000000007</v>
      </c>
      <c r="E39" s="224">
        <f>SUM(E148)</f>
        <v>6073000</v>
      </c>
      <c r="F39" s="8">
        <f>SUM(F148)</f>
        <v>6073000</v>
      </c>
      <c r="G39" s="224">
        <f>SUM(G148)</f>
        <v>2598885.75</v>
      </c>
      <c r="H39" s="107">
        <f>IF(G39&gt;0,G39/D39*100,0)</f>
        <v>99.860003491987698</v>
      </c>
      <c r="I39" s="8">
        <f>IF(G39&gt;0,G39/F39*100,0)</f>
        <v>42.794100938580605</v>
      </c>
    </row>
    <row r="40" spans="1:12">
      <c r="A40" s="5">
        <v>4</v>
      </c>
      <c r="B40" s="2" t="s">
        <v>109</v>
      </c>
      <c r="D40" s="8">
        <f>SUM(D227)</f>
        <v>23617</v>
      </c>
      <c r="E40" s="224">
        <f>SUM(E227)</f>
        <v>12103000</v>
      </c>
      <c r="F40" s="8">
        <f>SUM(F227)</f>
        <v>12103000</v>
      </c>
      <c r="G40" s="224">
        <f>SUM(G227)</f>
        <v>6464.6</v>
      </c>
      <c r="H40" s="107">
        <f>IF(G40&gt;0,G40/D40*100,0)</f>
        <v>27.372655290680441</v>
      </c>
      <c r="I40" s="8">
        <f>IF(G40&gt;0,G40/F40*100,0)</f>
        <v>5.3413203338015365E-2</v>
      </c>
    </row>
    <row r="41" spans="1:12">
      <c r="A41" s="72"/>
      <c r="B41" s="5" t="s">
        <v>93</v>
      </c>
      <c r="C41" s="4"/>
      <c r="D41" s="102">
        <f>SUM(D37+D38-D39-D40)</f>
        <v>548793.22999999905</v>
      </c>
      <c r="E41" s="291">
        <f>SUM(E37+E38-E39-E40)</f>
        <v>306000</v>
      </c>
      <c r="F41" s="102">
        <f>SUM(F37+F38-F39-F40)</f>
        <v>306000</v>
      </c>
      <c r="G41" s="291">
        <f>SUM(G37+G38-G39-G40)</f>
        <v>958594.09000000043</v>
      </c>
      <c r="H41" s="107">
        <f>IF(G41&gt;0,G41/D41*100,0)</f>
        <v>174.67308953501524</v>
      </c>
      <c r="I41" s="8">
        <f>IF(G41&gt;0,G41/F41*100,0)</f>
        <v>313.26604248366027</v>
      </c>
    </row>
    <row r="42" spans="1:12">
      <c r="A42" s="6" t="s">
        <v>166</v>
      </c>
      <c r="B42" s="6"/>
      <c r="C42" s="6"/>
      <c r="D42" s="62"/>
      <c r="E42" s="244"/>
      <c r="F42" s="62"/>
      <c r="G42" s="244"/>
      <c r="H42" s="7"/>
      <c r="I42" s="7"/>
    </row>
    <row r="43" spans="1:12">
      <c r="A43" s="5">
        <v>8</v>
      </c>
      <c r="B43" s="2" t="s">
        <v>94</v>
      </c>
      <c r="D43" s="8">
        <f>SUM(D256)</f>
        <v>0</v>
      </c>
      <c r="E43" s="224">
        <f>SUM(E256)</f>
        <v>0</v>
      </c>
      <c r="F43" s="8">
        <f>SUM(F256)</f>
        <v>0</v>
      </c>
      <c r="G43" s="224">
        <f>SUM(G256)</f>
        <v>0</v>
      </c>
      <c r="H43" s="107">
        <f>IF(G43&gt;0,G43/D43*100,0)</f>
        <v>0</v>
      </c>
      <c r="I43" s="8">
        <f>IF(G43&gt;0,G43/F43*100,0)</f>
        <v>0</v>
      </c>
    </row>
    <row r="44" spans="1:12">
      <c r="A44" s="5">
        <v>5</v>
      </c>
      <c r="B44" s="2" t="s">
        <v>98</v>
      </c>
      <c r="D44" s="8">
        <f>SUM(D260)</f>
        <v>116666.64</v>
      </c>
      <c r="E44" s="224">
        <f>SUM(E260)</f>
        <v>156000</v>
      </c>
      <c r="F44" s="8">
        <f>SUM(F260)</f>
        <v>156000</v>
      </c>
      <c r="G44" s="224">
        <f>SUM(G260)</f>
        <v>116666.64</v>
      </c>
      <c r="H44" s="107">
        <f>IF(G44&gt;0,G44/D44*100,0)</f>
        <v>100</v>
      </c>
      <c r="I44" s="8">
        <f>IF(G44&gt;0,G44/F44*100,0)</f>
        <v>74.786307692307702</v>
      </c>
    </row>
    <row r="45" spans="1:12">
      <c r="B45" s="5" t="s">
        <v>95</v>
      </c>
      <c r="C45" s="4"/>
      <c r="D45" s="13">
        <f>SUM(D43-D44)</f>
        <v>-116666.64</v>
      </c>
      <c r="E45" s="292">
        <f>SUM(E43-E44)</f>
        <v>-156000</v>
      </c>
      <c r="F45" s="13">
        <f>SUM(F43-F44)</f>
        <v>-156000</v>
      </c>
      <c r="G45" s="292">
        <f>SUM(G43-G44)</f>
        <v>-116666.64</v>
      </c>
      <c r="H45" s="107">
        <f>IF(G45&gt;0,G45/D45*100,0)</f>
        <v>0</v>
      </c>
      <c r="I45" s="13">
        <f>IF(G45&gt;0,G45/F45*100,0)</f>
        <v>0</v>
      </c>
    </row>
    <row r="46" spans="1:12">
      <c r="A46" s="6" t="s">
        <v>168</v>
      </c>
      <c r="B46" s="7"/>
      <c r="C46" s="7"/>
      <c r="D46" s="62"/>
      <c r="E46" s="244"/>
      <c r="F46" s="62"/>
      <c r="G46" s="244"/>
      <c r="H46" s="7"/>
      <c r="I46" s="7"/>
      <c r="L46" s="157"/>
    </row>
    <row r="47" spans="1:12">
      <c r="A47" s="9">
        <v>9</v>
      </c>
      <c r="B47" s="10" t="s">
        <v>167</v>
      </c>
      <c r="C47" s="10"/>
      <c r="D47" s="258">
        <f>SUM(D269)</f>
        <v>-363970.04</v>
      </c>
      <c r="E47" s="258">
        <f>SUM(E269)</f>
        <v>-150000</v>
      </c>
      <c r="F47" s="258">
        <f>SUM(F269)</f>
        <v>-150000</v>
      </c>
      <c r="G47" s="258">
        <f>SUM(G269)</f>
        <v>-360970.32</v>
      </c>
      <c r="H47" s="13">
        <f>IF(E47&gt;0,E47/D47*100,0)</f>
        <v>0</v>
      </c>
      <c r="I47" s="13">
        <f>IF(G47&gt;0,G47/F47*100,0)</f>
        <v>0</v>
      </c>
    </row>
    <row r="48" spans="1:12">
      <c r="A48" s="6" t="s">
        <v>169</v>
      </c>
      <c r="B48" s="12"/>
      <c r="C48" s="12"/>
      <c r="D48" s="47"/>
      <c r="E48" s="227"/>
      <c r="F48" s="47"/>
      <c r="G48" s="227"/>
      <c r="H48" s="12"/>
      <c r="I48" s="57"/>
    </row>
    <row r="49" spans="1:9">
      <c r="D49" s="13">
        <f>SUM(D41+D45+D47)</f>
        <v>68156.549999999057</v>
      </c>
      <c r="E49" s="142">
        <f>SUM(E41+E45+E47)</f>
        <v>0</v>
      </c>
      <c r="F49" s="13">
        <f>SUM(F41+F45+F47)</f>
        <v>0</v>
      </c>
      <c r="G49" s="142">
        <f>SUM(G41+G45+G47)</f>
        <v>480957.13000000041</v>
      </c>
      <c r="H49" s="107">
        <f>IF(G49&gt;0,G49/D49*100,0)</f>
        <v>705.66531023064852</v>
      </c>
      <c r="I49" s="13">
        <v>0</v>
      </c>
    </row>
    <row r="50" spans="1:9">
      <c r="E50" s="13"/>
      <c r="F50" s="13"/>
      <c r="G50" s="13"/>
      <c r="H50" s="13"/>
      <c r="I50" s="13"/>
    </row>
    <row r="51" spans="1:9">
      <c r="E51" s="13"/>
      <c r="F51" s="13"/>
      <c r="G51" s="13"/>
      <c r="H51" s="13"/>
      <c r="I51" s="13"/>
    </row>
    <row r="52" spans="1:9">
      <c r="A52" s="4"/>
      <c r="B52" s="368" t="s">
        <v>217</v>
      </c>
      <c r="C52" s="368"/>
      <c r="D52" s="368"/>
      <c r="E52" s="368"/>
      <c r="F52" s="368"/>
      <c r="G52" s="368"/>
      <c r="H52" s="4"/>
      <c r="I52" s="4"/>
    </row>
    <row r="53" spans="1:9" ht="14.25">
      <c r="A53" s="4"/>
      <c r="B53" s="253" t="s">
        <v>242</v>
      </c>
      <c r="C53" s="5"/>
      <c r="D53" s="5"/>
    </row>
    <row r="54" spans="1:9">
      <c r="A54" s="5" t="s">
        <v>170</v>
      </c>
      <c r="B54" s="5"/>
      <c r="C54" s="1"/>
      <c r="D54" s="1"/>
    </row>
    <row r="55" spans="1:9">
      <c r="A55" s="361">
        <v>1</v>
      </c>
      <c r="B55" s="361"/>
      <c r="C55" s="361"/>
      <c r="D55" s="79">
        <v>2</v>
      </c>
      <c r="E55" s="80">
        <v>3</v>
      </c>
      <c r="F55" s="80">
        <v>4</v>
      </c>
      <c r="G55" s="80">
        <v>5</v>
      </c>
      <c r="H55" s="80">
        <v>6</v>
      </c>
      <c r="I55" s="80">
        <v>7</v>
      </c>
    </row>
    <row r="56" spans="1:9">
      <c r="A56" s="361" t="s">
        <v>401</v>
      </c>
      <c r="B56" s="361"/>
      <c r="C56" s="361"/>
      <c r="D56" s="79" t="s">
        <v>507</v>
      </c>
      <c r="E56" s="80" t="s">
        <v>508</v>
      </c>
      <c r="F56" s="80" t="s">
        <v>509</v>
      </c>
      <c r="G56" s="80" t="s">
        <v>507</v>
      </c>
      <c r="H56" s="80" t="s">
        <v>216</v>
      </c>
      <c r="I56" s="79" t="s">
        <v>216</v>
      </c>
    </row>
    <row r="57" spans="1:9" ht="12.75" customHeight="1">
      <c r="A57" s="361"/>
      <c r="B57" s="361"/>
      <c r="C57" s="361"/>
      <c r="D57" s="334" t="s">
        <v>506</v>
      </c>
      <c r="E57" s="79" t="s">
        <v>408</v>
      </c>
      <c r="F57" s="79" t="s">
        <v>408</v>
      </c>
      <c r="G57" s="335" t="s">
        <v>510</v>
      </c>
      <c r="H57" s="139" t="s">
        <v>511</v>
      </c>
      <c r="I57" s="140" t="s">
        <v>402</v>
      </c>
    </row>
    <row r="58" spans="1:9">
      <c r="A58" s="74">
        <v>6</v>
      </c>
      <c r="B58" s="18"/>
      <c r="C58" s="17" t="s">
        <v>249</v>
      </c>
      <c r="D58" s="19">
        <f>SUM(D59+D79+D97+D108+D123+D129)</f>
        <v>3158747.6599999997</v>
      </c>
      <c r="E58" s="220">
        <f>SUM(E59+E79+E97+E108+E123+E129)</f>
        <v>18097000</v>
      </c>
      <c r="F58" s="220">
        <f>SUM(F59+F79+F97+F108+F123+F129)</f>
        <v>18097000</v>
      </c>
      <c r="G58" s="220">
        <f>SUM(G59+G79+G97+G108+G123+G129)</f>
        <v>3548769.0700000003</v>
      </c>
      <c r="H58" s="350">
        <f t="shared" ref="H58:H121" si="0">IF(G58&gt;0,G58/D58*100,0)</f>
        <v>112.34734306063562</v>
      </c>
      <c r="I58" s="141">
        <f t="shared" ref="I58:I121" si="1">IF(G58&gt;0,G58/F58*100,0)</f>
        <v>19.609709178316852</v>
      </c>
    </row>
    <row r="59" spans="1:9">
      <c r="A59" s="77" t="s">
        <v>19</v>
      </c>
      <c r="B59" s="252" t="s">
        <v>403</v>
      </c>
      <c r="C59" s="12" t="s">
        <v>12</v>
      </c>
      <c r="D59" s="57">
        <f>SUM(D60+D68+D72+D77)</f>
        <v>1814934.48</v>
      </c>
      <c r="E59" s="235">
        <f>SUM(E60+E68+E72+E77)</f>
        <v>3993000</v>
      </c>
      <c r="F59" s="235">
        <f>SUM(F60+F68+F72+F77)</f>
        <v>3993000</v>
      </c>
      <c r="G59" s="235">
        <f>SUM(G60+G68+G72+G77)</f>
        <v>2749739.68</v>
      </c>
      <c r="H59" s="62">
        <f t="shared" si="0"/>
        <v>151.50627806685341</v>
      </c>
      <c r="I59" s="47">
        <f t="shared" si="1"/>
        <v>68.864004007012284</v>
      </c>
    </row>
    <row r="60" spans="1:9" s="156" customFormat="1">
      <c r="A60" s="336">
        <v>611</v>
      </c>
      <c r="B60" s="337">
        <v>11</v>
      </c>
      <c r="C60" s="156" t="s">
        <v>88</v>
      </c>
      <c r="D60" s="338">
        <f>SUM(D61:D67)</f>
        <v>1755586.14</v>
      </c>
      <c r="E60" s="339">
        <f>SUM(E61:E67)</f>
        <v>3807000</v>
      </c>
      <c r="F60" s="339">
        <f>SUM(F61:F67)</f>
        <v>3807000</v>
      </c>
      <c r="G60" s="339">
        <f>SUM(G61:G67)</f>
        <v>2687257.87</v>
      </c>
      <c r="H60" s="107">
        <f t="shared" si="0"/>
        <v>153.06898412857146</v>
      </c>
      <c r="I60" s="340">
        <f t="shared" si="1"/>
        <v>70.587283162595227</v>
      </c>
    </row>
    <row r="61" spans="1:9">
      <c r="A61" s="203">
        <v>61111</v>
      </c>
      <c r="B61" s="204" t="s">
        <v>366</v>
      </c>
      <c r="C61" s="137" t="s">
        <v>13</v>
      </c>
      <c r="D61" s="107">
        <v>1406066.53</v>
      </c>
      <c r="E61" s="230">
        <v>3250000</v>
      </c>
      <c r="F61" s="230">
        <v>3250000</v>
      </c>
      <c r="G61" s="230">
        <v>2287875.46</v>
      </c>
      <c r="H61" s="107">
        <f t="shared" si="0"/>
        <v>162.71459501990989</v>
      </c>
      <c r="I61" s="107">
        <f t="shared" si="1"/>
        <v>70.396168000000003</v>
      </c>
    </row>
    <row r="62" spans="1:9">
      <c r="A62" s="203">
        <v>61121</v>
      </c>
      <c r="B62" s="205" t="s">
        <v>366</v>
      </c>
      <c r="C62" s="137" t="s">
        <v>28</v>
      </c>
      <c r="D62" s="107">
        <v>133160.41</v>
      </c>
      <c r="E62" s="230">
        <v>300000</v>
      </c>
      <c r="F62" s="230">
        <v>300000</v>
      </c>
      <c r="G62" s="230">
        <v>189377.42</v>
      </c>
      <c r="H62" s="107">
        <f t="shared" si="0"/>
        <v>142.21751044473353</v>
      </c>
      <c r="I62" s="107">
        <f t="shared" si="1"/>
        <v>63.125806666666676</v>
      </c>
    </row>
    <row r="63" spans="1:9">
      <c r="A63" s="203">
        <v>61131</v>
      </c>
      <c r="B63" s="205" t="s">
        <v>366</v>
      </c>
      <c r="C63" s="137" t="s">
        <v>14</v>
      </c>
      <c r="D63" s="107">
        <v>43176.46</v>
      </c>
      <c r="E63" s="230">
        <v>85000</v>
      </c>
      <c r="F63" s="230">
        <v>85000</v>
      </c>
      <c r="G63" s="230">
        <v>56127.93</v>
      </c>
      <c r="H63" s="107">
        <f t="shared" si="0"/>
        <v>129.99659999916622</v>
      </c>
      <c r="I63" s="107">
        <f t="shared" si="1"/>
        <v>66.032858823529423</v>
      </c>
    </row>
    <row r="64" spans="1:9">
      <c r="A64" s="203">
        <v>61141</v>
      </c>
      <c r="B64" s="205" t="s">
        <v>366</v>
      </c>
      <c r="C64" s="137" t="s">
        <v>22</v>
      </c>
      <c r="D64" s="107">
        <v>93791.09</v>
      </c>
      <c r="E64" s="230">
        <v>270000</v>
      </c>
      <c r="F64" s="230">
        <v>270000</v>
      </c>
      <c r="G64" s="230">
        <v>62459.28</v>
      </c>
      <c r="H64" s="107">
        <f t="shared" si="0"/>
        <v>66.594044274354843</v>
      </c>
      <c r="I64" s="107">
        <f t="shared" si="1"/>
        <v>23.133066666666664</v>
      </c>
    </row>
    <row r="65" spans="1:9">
      <c r="A65" s="203">
        <v>61143</v>
      </c>
      <c r="B65" s="205" t="s">
        <v>366</v>
      </c>
      <c r="C65" s="137" t="s">
        <v>423</v>
      </c>
      <c r="D65" s="107">
        <v>6765.72</v>
      </c>
      <c r="E65" s="230">
        <v>12000</v>
      </c>
      <c r="F65" s="230">
        <v>12000</v>
      </c>
      <c r="G65" s="230">
        <v>13053.99</v>
      </c>
      <c r="H65" s="107">
        <f t="shared" si="0"/>
        <v>192.9431013994076</v>
      </c>
      <c r="I65" s="107">
        <f t="shared" si="1"/>
        <v>108.78325</v>
      </c>
    </row>
    <row r="66" spans="1:9">
      <c r="A66" s="203">
        <v>61151</v>
      </c>
      <c r="B66" s="205" t="s">
        <v>366</v>
      </c>
      <c r="C66" s="137" t="s">
        <v>15</v>
      </c>
      <c r="D66" s="107">
        <v>72625.929999999993</v>
      </c>
      <c r="E66" s="230">
        <v>0</v>
      </c>
      <c r="F66" s="230">
        <v>0</v>
      </c>
      <c r="G66" s="230">
        <v>78363.789999999994</v>
      </c>
      <c r="H66" s="107">
        <f t="shared" si="0"/>
        <v>107.90056664334627</v>
      </c>
      <c r="I66" s="107">
        <v>0</v>
      </c>
    </row>
    <row r="67" spans="1:9">
      <c r="A67" s="203">
        <v>61171</v>
      </c>
      <c r="B67" s="205" t="s">
        <v>366</v>
      </c>
      <c r="C67" s="137" t="s">
        <v>180</v>
      </c>
      <c r="D67" s="107">
        <v>0</v>
      </c>
      <c r="E67" s="230">
        <v>-110000</v>
      </c>
      <c r="F67" s="230">
        <v>-110000</v>
      </c>
      <c r="G67" s="230">
        <v>0</v>
      </c>
      <c r="H67" s="107">
        <f t="shared" si="0"/>
        <v>0</v>
      </c>
      <c r="I67" s="107">
        <f t="shared" si="1"/>
        <v>0</v>
      </c>
    </row>
    <row r="68" spans="1:9" s="156" customFormat="1">
      <c r="A68" s="341">
        <v>613</v>
      </c>
      <c r="B68" s="342" t="s">
        <v>366</v>
      </c>
      <c r="C68" s="156" t="s">
        <v>20</v>
      </c>
      <c r="D68" s="338">
        <f>SUM(D69:D71)</f>
        <v>23351.759999999998</v>
      </c>
      <c r="E68" s="339">
        <f>SUM(E69:E71)</f>
        <v>135000</v>
      </c>
      <c r="F68" s="339">
        <f>SUM(F69:F71)</f>
        <v>135000</v>
      </c>
      <c r="G68" s="339">
        <f>SUM(G69:G71)</f>
        <v>44490.479999999996</v>
      </c>
      <c r="H68" s="107">
        <f t="shared" si="0"/>
        <v>190.52302695813935</v>
      </c>
      <c r="I68" s="340">
        <f t="shared" si="1"/>
        <v>32.955911111111106</v>
      </c>
    </row>
    <row r="69" spans="1:9" s="71" customFormat="1">
      <c r="A69" s="207">
        <v>61314</v>
      </c>
      <c r="B69" s="205" t="s">
        <v>366</v>
      </c>
      <c r="C69" s="137" t="s">
        <v>474</v>
      </c>
      <c r="D69" s="154">
        <v>4648.09</v>
      </c>
      <c r="E69" s="223">
        <v>85000</v>
      </c>
      <c r="F69" s="223">
        <v>85000</v>
      </c>
      <c r="G69" s="223">
        <v>21083.88</v>
      </c>
      <c r="H69" s="107">
        <f t="shared" si="0"/>
        <v>453.60309288331331</v>
      </c>
      <c r="I69" s="107">
        <f t="shared" si="1"/>
        <v>24.804564705882353</v>
      </c>
    </row>
    <row r="70" spans="1:9" s="71" customFormat="1">
      <c r="A70" s="207">
        <v>61319</v>
      </c>
      <c r="B70" s="205" t="s">
        <v>366</v>
      </c>
      <c r="C70" s="137" t="s">
        <v>472</v>
      </c>
      <c r="D70" s="154">
        <v>0</v>
      </c>
      <c r="E70" s="223">
        <v>0</v>
      </c>
      <c r="F70" s="223">
        <v>0</v>
      </c>
      <c r="G70" s="223"/>
      <c r="H70" s="107">
        <f t="shared" si="0"/>
        <v>0</v>
      </c>
      <c r="I70" s="107">
        <f t="shared" si="1"/>
        <v>0</v>
      </c>
    </row>
    <row r="71" spans="1:9">
      <c r="A71" s="207">
        <v>61341</v>
      </c>
      <c r="B71" s="205" t="s">
        <v>366</v>
      </c>
      <c r="C71" s="137" t="s">
        <v>96</v>
      </c>
      <c r="D71" s="107">
        <v>18703.669999999998</v>
      </c>
      <c r="E71" s="230">
        <v>50000</v>
      </c>
      <c r="F71" s="230">
        <v>50000</v>
      </c>
      <c r="G71" s="230">
        <v>23406.6</v>
      </c>
      <c r="H71" s="107">
        <f t="shared" si="0"/>
        <v>125.14442352757507</v>
      </c>
      <c r="I71" s="107">
        <f t="shared" si="1"/>
        <v>46.813200000000002</v>
      </c>
    </row>
    <row r="72" spans="1:9" s="156" customFormat="1">
      <c r="A72" s="341">
        <v>614</v>
      </c>
      <c r="B72" s="342" t="s">
        <v>366</v>
      </c>
      <c r="C72" s="156" t="s">
        <v>21</v>
      </c>
      <c r="D72" s="338">
        <f>SUM(D73:D76)</f>
        <v>35996.58</v>
      </c>
      <c r="E72" s="339">
        <f>SUM(E73:E76)</f>
        <v>50000</v>
      </c>
      <c r="F72" s="339">
        <f>SUM(F73:F76)</f>
        <v>50000</v>
      </c>
      <c r="G72" s="339">
        <f>SUM(G73:G76)</f>
        <v>17991.330000000002</v>
      </c>
      <c r="H72" s="107">
        <f t="shared" si="0"/>
        <v>49.980664829825507</v>
      </c>
      <c r="I72" s="107">
        <f t="shared" si="1"/>
        <v>35.982660000000003</v>
      </c>
    </row>
    <row r="73" spans="1:9" s="71" customFormat="1">
      <c r="A73" s="207">
        <v>61424</v>
      </c>
      <c r="B73" s="205" t="s">
        <v>366</v>
      </c>
      <c r="C73" s="137" t="s">
        <v>227</v>
      </c>
      <c r="D73" s="154">
        <v>25498.27</v>
      </c>
      <c r="E73" s="223">
        <v>45000</v>
      </c>
      <c r="F73" s="223">
        <v>45000</v>
      </c>
      <c r="G73" s="223">
        <v>17861.72</v>
      </c>
      <c r="H73" s="107">
        <f t="shared" si="0"/>
        <v>70.050713244467175</v>
      </c>
      <c r="I73" s="107">
        <f t="shared" si="1"/>
        <v>39.692711111111109</v>
      </c>
    </row>
    <row r="74" spans="1:9" s="71" customFormat="1">
      <c r="A74" s="207">
        <v>61451</v>
      </c>
      <c r="B74" s="205" t="s">
        <v>366</v>
      </c>
      <c r="C74" s="137" t="s">
        <v>470</v>
      </c>
      <c r="D74" s="154">
        <v>0</v>
      </c>
      <c r="E74" s="223">
        <v>0</v>
      </c>
      <c r="F74" s="223">
        <v>0</v>
      </c>
      <c r="G74" s="223">
        <v>0</v>
      </c>
      <c r="H74" s="107">
        <f t="shared" si="0"/>
        <v>0</v>
      </c>
      <c r="I74" s="107">
        <f t="shared" si="1"/>
        <v>0</v>
      </c>
    </row>
    <row r="75" spans="1:9">
      <c r="A75" s="207">
        <v>61453</v>
      </c>
      <c r="B75" s="205" t="s">
        <v>366</v>
      </c>
      <c r="C75" s="137" t="s">
        <v>475</v>
      </c>
      <c r="D75" s="107">
        <v>10498.31</v>
      </c>
      <c r="E75" s="230">
        <v>5000</v>
      </c>
      <c r="F75" s="230">
        <v>5000</v>
      </c>
      <c r="G75" s="230">
        <v>129.61000000000001</v>
      </c>
      <c r="H75" s="107">
        <f t="shared" si="0"/>
        <v>1.2345796609168525</v>
      </c>
      <c r="I75" s="107">
        <f t="shared" si="1"/>
        <v>2.5922000000000005</v>
      </c>
    </row>
    <row r="76" spans="1:9" hidden="1">
      <c r="A76" s="207">
        <v>61459</v>
      </c>
      <c r="B76" s="205" t="s">
        <v>366</v>
      </c>
      <c r="C76" s="137" t="s">
        <v>455</v>
      </c>
      <c r="D76" s="107">
        <v>0</v>
      </c>
      <c r="E76" s="230">
        <v>0</v>
      </c>
      <c r="F76" s="230">
        <v>0</v>
      </c>
      <c r="G76" s="230">
        <v>0</v>
      </c>
      <c r="H76" s="107">
        <f t="shared" si="0"/>
        <v>0</v>
      </c>
      <c r="I76" s="107">
        <f t="shared" si="1"/>
        <v>0</v>
      </c>
    </row>
    <row r="77" spans="1:9" s="158" customFormat="1">
      <c r="A77" s="330">
        <v>616</v>
      </c>
      <c r="B77" s="342" t="s">
        <v>366</v>
      </c>
      <c r="C77" s="156" t="s">
        <v>29</v>
      </c>
      <c r="D77" s="340">
        <f>SUM(D78)</f>
        <v>0</v>
      </c>
      <c r="E77" s="331">
        <f>SUM(E78)</f>
        <v>1000</v>
      </c>
      <c r="F77" s="331">
        <f>SUM(F78)</f>
        <v>1000</v>
      </c>
      <c r="G77" s="331">
        <f>SUM(G78)</f>
        <v>0</v>
      </c>
      <c r="H77" s="107">
        <f t="shared" si="0"/>
        <v>0</v>
      </c>
      <c r="I77" s="107">
        <f t="shared" si="1"/>
        <v>0</v>
      </c>
    </row>
    <row r="78" spans="1:9">
      <c r="A78" s="24">
        <v>61639</v>
      </c>
      <c r="B78" s="27" t="s">
        <v>366</v>
      </c>
      <c r="C78" s="2" t="s">
        <v>103</v>
      </c>
      <c r="D78" s="8">
        <v>0</v>
      </c>
      <c r="E78" s="224">
        <v>1000</v>
      </c>
      <c r="F78" s="224">
        <v>1000</v>
      </c>
      <c r="G78" s="224"/>
      <c r="H78" s="107">
        <f t="shared" si="0"/>
        <v>0</v>
      </c>
      <c r="I78" s="107">
        <f t="shared" si="1"/>
        <v>0</v>
      </c>
    </row>
    <row r="79" spans="1:9">
      <c r="A79" s="6">
        <v>63</v>
      </c>
      <c r="B79" s="122"/>
      <c r="C79" s="12" t="s">
        <v>250</v>
      </c>
      <c r="D79" s="57">
        <f>SUM(D80+D89+D82+D93)</f>
        <v>605233.94999999995</v>
      </c>
      <c r="E79" s="57">
        <f>SUM(E80+E89+E82+E93+E95)</f>
        <v>12574000</v>
      </c>
      <c r="F79" s="57">
        <f>SUM(F80+F89+F82+F93+F95)</f>
        <v>12574000</v>
      </c>
      <c r="G79" s="57">
        <f>SUM(G80+G89+G82+G93+G95)</f>
        <v>171459.43000000002</v>
      </c>
      <c r="H79" s="62">
        <f t="shared" si="0"/>
        <v>28.329446819696752</v>
      </c>
      <c r="I79" s="62">
        <f t="shared" si="1"/>
        <v>1.3636029107682521</v>
      </c>
    </row>
    <row r="80" spans="1:9" s="156" customFormat="1">
      <c r="A80" s="341">
        <v>632</v>
      </c>
      <c r="B80" s="342" t="s">
        <v>367</v>
      </c>
      <c r="C80" s="156" t="s">
        <v>400</v>
      </c>
      <c r="D80" s="338">
        <f>SUM(D81)</f>
        <v>186840.53</v>
      </c>
      <c r="E80" s="339">
        <f>SUM(E81)</f>
        <v>0</v>
      </c>
      <c r="F80" s="339">
        <f>SUM(F81)</f>
        <v>0</v>
      </c>
      <c r="G80" s="339">
        <f>SUM(G81)</f>
        <v>0</v>
      </c>
      <c r="H80" s="107">
        <f t="shared" si="0"/>
        <v>0</v>
      </c>
      <c r="I80" s="107">
        <f t="shared" si="1"/>
        <v>0</v>
      </c>
    </row>
    <row r="81" spans="1:9" s="71" customFormat="1">
      <c r="A81" s="203">
        <v>63231</v>
      </c>
      <c r="B81" s="205" t="s">
        <v>367</v>
      </c>
      <c r="C81" s="137" t="s">
        <v>399</v>
      </c>
      <c r="D81" s="154">
        <v>186840.53</v>
      </c>
      <c r="E81" s="223">
        <v>0</v>
      </c>
      <c r="F81" s="223">
        <v>0</v>
      </c>
      <c r="G81" s="223"/>
      <c r="H81" s="107">
        <f t="shared" si="0"/>
        <v>0</v>
      </c>
      <c r="I81" s="107">
        <f t="shared" si="1"/>
        <v>0</v>
      </c>
    </row>
    <row r="82" spans="1:9" s="156" customFormat="1">
      <c r="A82" s="341">
        <v>633</v>
      </c>
      <c r="B82" s="342" t="s">
        <v>367</v>
      </c>
      <c r="C82" s="156" t="s">
        <v>185</v>
      </c>
      <c r="D82" s="338">
        <f>SUM(D83:D88)</f>
        <v>367899.77</v>
      </c>
      <c r="E82" s="339">
        <f>SUM(E83:E88)</f>
        <v>1534000</v>
      </c>
      <c r="F82" s="339">
        <f>SUM(F83:F88)</f>
        <v>1534000</v>
      </c>
      <c r="G82" s="339">
        <f>SUM(G83:G88)</f>
        <v>68144.13</v>
      </c>
      <c r="H82" s="107">
        <f t="shared" si="0"/>
        <v>18.522471487274917</v>
      </c>
      <c r="I82" s="107">
        <f t="shared" si="1"/>
        <v>4.442250977835724</v>
      </c>
    </row>
    <row r="83" spans="1:9" s="71" customFormat="1">
      <c r="A83" s="203">
        <v>63311</v>
      </c>
      <c r="B83" s="205" t="s">
        <v>460</v>
      </c>
      <c r="C83" s="137" t="s">
        <v>457</v>
      </c>
      <c r="D83" s="154">
        <v>234133.9</v>
      </c>
      <c r="E83" s="223">
        <v>500000</v>
      </c>
      <c r="F83" s="223">
        <v>500000</v>
      </c>
      <c r="G83" s="223">
        <v>27493.24</v>
      </c>
      <c r="H83" s="107">
        <f t="shared" si="0"/>
        <v>11.742528527479362</v>
      </c>
      <c r="I83" s="107">
        <f t="shared" si="1"/>
        <v>5.4986480000000002</v>
      </c>
    </row>
    <row r="84" spans="1:9" s="71" customFormat="1">
      <c r="A84" s="203">
        <v>63312</v>
      </c>
      <c r="B84" s="205" t="s">
        <v>460</v>
      </c>
      <c r="C84" s="137" t="s">
        <v>456</v>
      </c>
      <c r="D84" s="154">
        <v>109199</v>
      </c>
      <c r="E84" s="223">
        <v>170000</v>
      </c>
      <c r="F84" s="223">
        <v>170000</v>
      </c>
      <c r="G84" s="223">
        <v>7520</v>
      </c>
      <c r="H84" s="107">
        <f t="shared" si="0"/>
        <v>6.8865099497248146</v>
      </c>
      <c r="I84" s="107">
        <f t="shared" si="1"/>
        <v>4.4235294117647062</v>
      </c>
    </row>
    <row r="85" spans="1:9" s="71" customFormat="1">
      <c r="A85" s="203">
        <v>63314</v>
      </c>
      <c r="B85" s="205" t="s">
        <v>460</v>
      </c>
      <c r="C85" s="137" t="s">
        <v>186</v>
      </c>
      <c r="D85" s="154">
        <v>24566.87</v>
      </c>
      <c r="E85" s="223">
        <v>64000</v>
      </c>
      <c r="F85" s="223">
        <v>64000</v>
      </c>
      <c r="G85" s="223">
        <v>33130.89</v>
      </c>
      <c r="H85" s="107">
        <f t="shared" si="0"/>
        <v>134.86003711502522</v>
      </c>
      <c r="I85" s="107">
        <f t="shared" si="1"/>
        <v>51.767015624999999</v>
      </c>
    </row>
    <row r="86" spans="1:9" s="71" customFormat="1">
      <c r="A86" s="203">
        <v>63321</v>
      </c>
      <c r="B86" s="205" t="s">
        <v>460</v>
      </c>
      <c r="C86" s="137" t="s">
        <v>104</v>
      </c>
      <c r="D86" s="154">
        <v>0</v>
      </c>
      <c r="E86" s="223">
        <v>500000</v>
      </c>
      <c r="F86" s="223">
        <v>500000</v>
      </c>
      <c r="G86" s="223">
        <v>0</v>
      </c>
      <c r="H86" s="107">
        <f t="shared" si="0"/>
        <v>0</v>
      </c>
      <c r="I86" s="107">
        <f t="shared" si="1"/>
        <v>0</v>
      </c>
    </row>
    <row r="87" spans="1:9" s="71" customFormat="1">
      <c r="A87" s="203">
        <v>63322</v>
      </c>
      <c r="B87" s="205" t="s">
        <v>460</v>
      </c>
      <c r="C87" s="137" t="s">
        <v>187</v>
      </c>
      <c r="D87" s="154">
        <v>0</v>
      </c>
      <c r="E87" s="223">
        <v>100000</v>
      </c>
      <c r="F87" s="223">
        <v>100000</v>
      </c>
      <c r="G87" s="223">
        <v>0</v>
      </c>
      <c r="H87" s="107">
        <f t="shared" si="0"/>
        <v>0</v>
      </c>
      <c r="I87" s="107">
        <f t="shared" si="1"/>
        <v>0</v>
      </c>
    </row>
    <row r="88" spans="1:9" s="71" customFormat="1">
      <c r="A88" s="203">
        <v>63324</v>
      </c>
      <c r="B88" s="205" t="s">
        <v>460</v>
      </c>
      <c r="C88" s="137" t="s">
        <v>448</v>
      </c>
      <c r="D88" s="154">
        <v>0</v>
      </c>
      <c r="E88" s="223">
        <v>200000</v>
      </c>
      <c r="F88" s="223">
        <v>200000</v>
      </c>
      <c r="G88" s="223">
        <v>0</v>
      </c>
      <c r="H88" s="107">
        <f t="shared" si="0"/>
        <v>0</v>
      </c>
      <c r="I88" s="107">
        <f t="shared" si="1"/>
        <v>0</v>
      </c>
    </row>
    <row r="89" spans="1:9" s="156" customFormat="1">
      <c r="A89" s="341">
        <v>634</v>
      </c>
      <c r="B89" s="342" t="s">
        <v>460</v>
      </c>
      <c r="C89" s="156" t="s">
        <v>251</v>
      </c>
      <c r="D89" s="338">
        <f>SUM(D90:D92)</f>
        <v>50493.65</v>
      </c>
      <c r="E89" s="339">
        <f>SUM(E90:E92)</f>
        <v>460000</v>
      </c>
      <c r="F89" s="339">
        <f>SUM(F90:F92)</f>
        <v>460000</v>
      </c>
      <c r="G89" s="339">
        <f>SUM(G90:G92)</f>
        <v>100025.76</v>
      </c>
      <c r="H89" s="107">
        <f t="shared" si="0"/>
        <v>198.09572094708935</v>
      </c>
      <c r="I89" s="107">
        <f t="shared" si="1"/>
        <v>21.744730434782607</v>
      </c>
    </row>
    <row r="90" spans="1:9" s="71" customFormat="1">
      <c r="A90" s="203">
        <v>63414</v>
      </c>
      <c r="B90" s="205" t="s">
        <v>460</v>
      </c>
      <c r="C90" s="137" t="s">
        <v>297</v>
      </c>
      <c r="D90" s="154">
        <v>50493.65</v>
      </c>
      <c r="E90" s="223">
        <v>120000</v>
      </c>
      <c r="F90" s="223">
        <v>120000</v>
      </c>
      <c r="G90" s="223">
        <v>100025.76</v>
      </c>
      <c r="H90" s="107">
        <f t="shared" si="0"/>
        <v>198.09572094708935</v>
      </c>
      <c r="I90" s="107">
        <f t="shared" si="1"/>
        <v>83.354799999999997</v>
      </c>
    </row>
    <row r="91" spans="1:9" s="71" customFormat="1">
      <c r="A91" s="203">
        <v>63415</v>
      </c>
      <c r="B91" s="205" t="s">
        <v>460</v>
      </c>
      <c r="C91" s="137" t="s">
        <v>320</v>
      </c>
      <c r="D91" s="154">
        <v>0</v>
      </c>
      <c r="E91" s="223">
        <v>10000</v>
      </c>
      <c r="F91" s="223">
        <v>10000</v>
      </c>
      <c r="G91" s="223">
        <v>0</v>
      </c>
      <c r="H91" s="107">
        <f t="shared" si="0"/>
        <v>0</v>
      </c>
      <c r="I91" s="107">
        <f t="shared" si="1"/>
        <v>0</v>
      </c>
    </row>
    <row r="92" spans="1:9" s="71" customFormat="1">
      <c r="A92" s="75">
        <v>63425</v>
      </c>
      <c r="B92" s="27" t="s">
        <v>460</v>
      </c>
      <c r="C92" s="2" t="s">
        <v>447</v>
      </c>
      <c r="D92" s="20">
        <v>0</v>
      </c>
      <c r="E92" s="222">
        <v>330000</v>
      </c>
      <c r="F92" s="222">
        <v>330000</v>
      </c>
      <c r="G92" s="222">
        <v>0</v>
      </c>
      <c r="H92" s="107">
        <f t="shared" si="0"/>
        <v>0</v>
      </c>
      <c r="I92" s="107">
        <f t="shared" si="1"/>
        <v>0</v>
      </c>
    </row>
    <row r="93" spans="1:9" s="156" customFormat="1">
      <c r="A93" s="332">
        <v>636</v>
      </c>
      <c r="B93" s="333" t="s">
        <v>460</v>
      </c>
      <c r="C93" s="343" t="s">
        <v>435</v>
      </c>
      <c r="D93" s="344">
        <f>SUM(D94)</f>
        <v>0</v>
      </c>
      <c r="E93" s="344">
        <f>SUM(E94)</f>
        <v>12000</v>
      </c>
      <c r="F93" s="344">
        <f>SUM(F94)</f>
        <v>12000</v>
      </c>
      <c r="G93" s="344">
        <f>SUM(G94)</f>
        <v>3289.54</v>
      </c>
      <c r="H93" s="107">
        <v>0</v>
      </c>
      <c r="I93" s="107">
        <f t="shared" si="1"/>
        <v>27.412833333333332</v>
      </c>
    </row>
    <row r="94" spans="1:9" s="71" customFormat="1">
      <c r="A94" s="75">
        <v>63611</v>
      </c>
      <c r="B94" s="27" t="s">
        <v>460</v>
      </c>
      <c r="C94" s="2" t="s">
        <v>436</v>
      </c>
      <c r="D94" s="20">
        <v>0</v>
      </c>
      <c r="E94" s="222">
        <v>12000</v>
      </c>
      <c r="F94" s="222">
        <v>12000</v>
      </c>
      <c r="G94" s="222">
        <v>3289.54</v>
      </c>
      <c r="H94" s="107">
        <v>0</v>
      </c>
      <c r="I94" s="107">
        <f t="shared" si="1"/>
        <v>27.412833333333332</v>
      </c>
    </row>
    <row r="95" spans="1:9" s="156" customFormat="1">
      <c r="A95" s="332">
        <v>638</v>
      </c>
      <c r="B95" s="345" t="s">
        <v>460</v>
      </c>
      <c r="C95" s="346" t="s">
        <v>458</v>
      </c>
      <c r="D95" s="344">
        <v>0</v>
      </c>
      <c r="E95" s="344">
        <f>SUM(E96)</f>
        <v>10568000</v>
      </c>
      <c r="F95" s="344">
        <f>SUM(F96)</f>
        <v>10568000</v>
      </c>
      <c r="G95" s="344">
        <f>SUM(G96)</f>
        <v>0</v>
      </c>
      <c r="H95" s="107">
        <f t="shared" si="0"/>
        <v>0</v>
      </c>
      <c r="I95" s="107">
        <f t="shared" si="1"/>
        <v>0</v>
      </c>
    </row>
    <row r="96" spans="1:9" s="71" customFormat="1">
      <c r="A96" s="75">
        <v>63821</v>
      </c>
      <c r="B96" s="27" t="s">
        <v>460</v>
      </c>
      <c r="C96" s="2" t="s">
        <v>517</v>
      </c>
      <c r="D96" s="20"/>
      <c r="E96" s="222">
        <v>10568000</v>
      </c>
      <c r="F96" s="222">
        <v>10568000</v>
      </c>
      <c r="G96" s="222">
        <v>0</v>
      </c>
      <c r="H96" s="107">
        <f t="shared" si="0"/>
        <v>0</v>
      </c>
      <c r="I96" s="107">
        <f t="shared" si="1"/>
        <v>0</v>
      </c>
    </row>
    <row r="97" spans="1:9">
      <c r="A97" s="6">
        <v>64</v>
      </c>
      <c r="B97" s="120"/>
      <c r="C97" s="12" t="s">
        <v>23</v>
      </c>
      <c r="D97" s="47">
        <f>SUM(D98+D102)</f>
        <v>126677.99</v>
      </c>
      <c r="E97" s="227">
        <f>SUM(E98+E102)</f>
        <v>212000</v>
      </c>
      <c r="F97" s="227">
        <f>SUM(F98+F102)</f>
        <v>212000</v>
      </c>
      <c r="G97" s="227">
        <f>SUM(G98+G102)</f>
        <v>51543.95</v>
      </c>
      <c r="H97" s="62">
        <f t="shared" si="0"/>
        <v>40.688954726862967</v>
      </c>
      <c r="I97" s="62">
        <f t="shared" si="1"/>
        <v>24.313183962264148</v>
      </c>
    </row>
    <row r="98" spans="1:9" s="158" customFormat="1">
      <c r="A98" s="330">
        <v>641</v>
      </c>
      <c r="B98" s="342" t="s">
        <v>366</v>
      </c>
      <c r="C98" s="156" t="s">
        <v>24</v>
      </c>
      <c r="D98" s="340">
        <f>SUM(D99:D101)</f>
        <v>172.91</v>
      </c>
      <c r="E98" s="331">
        <f>SUM(E99:E101)</f>
        <v>4000</v>
      </c>
      <c r="F98" s="331">
        <f>SUM(F99:F101)</f>
        <v>4000</v>
      </c>
      <c r="G98" s="331">
        <f>SUM(G99:G101)</f>
        <v>1049</v>
      </c>
      <c r="H98" s="107">
        <f t="shared" si="0"/>
        <v>606.67399225030363</v>
      </c>
      <c r="I98" s="107">
        <f t="shared" si="1"/>
        <v>26.224999999999998</v>
      </c>
    </row>
    <row r="99" spans="1:9">
      <c r="A99" s="207">
        <v>64132</v>
      </c>
      <c r="B99" s="205" t="s">
        <v>366</v>
      </c>
      <c r="C99" s="137" t="s">
        <v>89</v>
      </c>
      <c r="D99" s="107">
        <v>157.54</v>
      </c>
      <c r="E99" s="230">
        <v>1000</v>
      </c>
      <c r="F99" s="230">
        <v>1000</v>
      </c>
      <c r="G99" s="230">
        <v>183.32</v>
      </c>
      <c r="H99" s="107">
        <f t="shared" si="0"/>
        <v>116.36409800685541</v>
      </c>
      <c r="I99" s="107">
        <f t="shared" si="1"/>
        <v>18.331999999999997</v>
      </c>
    </row>
    <row r="100" spans="1:9">
      <c r="A100" s="207">
        <v>64143</v>
      </c>
      <c r="B100" s="205" t="s">
        <v>366</v>
      </c>
      <c r="C100" s="137" t="s">
        <v>193</v>
      </c>
      <c r="D100" s="107">
        <v>15.37</v>
      </c>
      <c r="E100" s="230">
        <v>3000</v>
      </c>
      <c r="F100" s="230">
        <v>3000</v>
      </c>
      <c r="G100" s="230">
        <v>865.68</v>
      </c>
      <c r="H100" s="107">
        <f t="shared" si="0"/>
        <v>5632.2706571242679</v>
      </c>
      <c r="I100" s="107">
        <f t="shared" si="1"/>
        <v>28.855999999999998</v>
      </c>
    </row>
    <row r="101" spans="1:9">
      <c r="A101" s="207">
        <v>64172</v>
      </c>
      <c r="B101" s="205" t="s">
        <v>366</v>
      </c>
      <c r="C101" s="137" t="s">
        <v>252</v>
      </c>
      <c r="D101" s="107"/>
      <c r="E101" s="230">
        <v>0</v>
      </c>
      <c r="F101" s="230">
        <v>0</v>
      </c>
      <c r="G101" s="230">
        <v>0</v>
      </c>
      <c r="H101" s="107">
        <f t="shared" si="0"/>
        <v>0</v>
      </c>
      <c r="I101" s="107">
        <f t="shared" si="1"/>
        <v>0</v>
      </c>
    </row>
    <row r="102" spans="1:9" s="156" customFormat="1">
      <c r="A102" s="341">
        <v>642</v>
      </c>
      <c r="B102" s="342" t="s">
        <v>380</v>
      </c>
      <c r="C102" s="156" t="s">
        <v>25</v>
      </c>
      <c r="D102" s="338">
        <f>SUM(D103:D107)</f>
        <v>126505.08</v>
      </c>
      <c r="E102" s="339">
        <f>SUM(E103:E107)</f>
        <v>208000</v>
      </c>
      <c r="F102" s="339">
        <f>SUM(F103:F107)</f>
        <v>208000</v>
      </c>
      <c r="G102" s="339">
        <f>SUM(G103:G107)</f>
        <v>50494.95</v>
      </c>
      <c r="H102" s="107">
        <f t="shared" si="0"/>
        <v>39.915353596867412</v>
      </c>
      <c r="I102" s="107">
        <f t="shared" si="1"/>
        <v>24.276418269230767</v>
      </c>
    </row>
    <row r="103" spans="1:9" s="71" customFormat="1">
      <c r="A103" s="207">
        <v>64219</v>
      </c>
      <c r="B103" s="205" t="s">
        <v>368</v>
      </c>
      <c r="C103" s="137" t="s">
        <v>30</v>
      </c>
      <c r="D103" s="154">
        <v>2520</v>
      </c>
      <c r="E103" s="223">
        <v>5000</v>
      </c>
      <c r="F103" s="223">
        <v>5000</v>
      </c>
      <c r="G103" s="223">
        <v>2520</v>
      </c>
      <c r="H103" s="107">
        <f t="shared" si="0"/>
        <v>100</v>
      </c>
      <c r="I103" s="107">
        <f t="shared" si="1"/>
        <v>50.4</v>
      </c>
    </row>
    <row r="104" spans="1:9" s="71" customFormat="1">
      <c r="A104" s="207">
        <v>64229</v>
      </c>
      <c r="B104" s="205" t="s">
        <v>380</v>
      </c>
      <c r="C104" s="137" t="s">
        <v>473</v>
      </c>
      <c r="D104" s="154">
        <v>29259.25</v>
      </c>
      <c r="E104" s="223">
        <v>72000</v>
      </c>
      <c r="F104" s="223">
        <v>72000</v>
      </c>
      <c r="G104" s="223">
        <v>0</v>
      </c>
      <c r="H104" s="107">
        <f t="shared" si="0"/>
        <v>0</v>
      </c>
      <c r="I104" s="107">
        <f t="shared" si="1"/>
        <v>0</v>
      </c>
    </row>
    <row r="105" spans="1:9" s="71" customFormat="1">
      <c r="A105" s="24">
        <v>64229</v>
      </c>
      <c r="B105" s="27" t="s">
        <v>380</v>
      </c>
      <c r="C105" s="2" t="s">
        <v>113</v>
      </c>
      <c r="D105" s="20">
        <v>22994</v>
      </c>
      <c r="E105" s="222">
        <v>65000</v>
      </c>
      <c r="F105" s="222">
        <v>65000</v>
      </c>
      <c r="G105" s="222">
        <v>31481.31</v>
      </c>
      <c r="H105" s="107">
        <f t="shared" si="0"/>
        <v>136.91097677655043</v>
      </c>
      <c r="I105" s="107">
        <f t="shared" si="1"/>
        <v>48.43278461538462</v>
      </c>
    </row>
    <row r="106" spans="1:9" s="71" customFormat="1">
      <c r="A106" s="24">
        <v>64229</v>
      </c>
      <c r="B106" s="27" t="s">
        <v>380</v>
      </c>
      <c r="C106" s="2" t="s">
        <v>114</v>
      </c>
      <c r="D106" s="20">
        <v>14.97</v>
      </c>
      <c r="E106" s="222">
        <v>65000</v>
      </c>
      <c r="F106" s="222">
        <v>65000</v>
      </c>
      <c r="G106" s="222">
        <v>16451</v>
      </c>
      <c r="H106" s="107"/>
      <c r="I106" s="107">
        <f t="shared" si="1"/>
        <v>25.309230769230766</v>
      </c>
    </row>
    <row r="107" spans="1:9" s="155" customFormat="1">
      <c r="A107" s="24">
        <v>64231</v>
      </c>
      <c r="B107" s="27" t="s">
        <v>368</v>
      </c>
      <c r="C107" s="22" t="s">
        <v>228</v>
      </c>
      <c r="D107" s="23">
        <v>71716.86</v>
      </c>
      <c r="E107" s="293">
        <v>1000</v>
      </c>
      <c r="F107" s="293">
        <v>1000</v>
      </c>
      <c r="G107" s="293">
        <v>42.64</v>
      </c>
      <c r="H107" s="107">
        <f t="shared" si="0"/>
        <v>5.9456033072278959E-2</v>
      </c>
      <c r="I107" s="107">
        <f t="shared" si="1"/>
        <v>4.2639999999999993</v>
      </c>
    </row>
    <row r="108" spans="1:9" s="71" customFormat="1">
      <c r="A108" s="78">
        <v>65</v>
      </c>
      <c r="B108" s="121"/>
      <c r="C108" s="12" t="s">
        <v>253</v>
      </c>
      <c r="D108" s="57">
        <f>SUM(D109+D113+D119)</f>
        <v>594665.84000000008</v>
      </c>
      <c r="E108" s="235">
        <f>SUM(E109+E113+E119)</f>
        <v>1277000</v>
      </c>
      <c r="F108" s="235">
        <f>SUM(F109+F113+F119)</f>
        <v>1277000</v>
      </c>
      <c r="G108" s="235">
        <f>SUM(G109+G113+G119)</f>
        <v>567243.01</v>
      </c>
      <c r="H108" s="62">
        <f t="shared" si="0"/>
        <v>95.388531145491712</v>
      </c>
      <c r="I108" s="62">
        <f t="shared" si="1"/>
        <v>44.419969459671108</v>
      </c>
    </row>
    <row r="109" spans="1:9" s="156" customFormat="1">
      <c r="A109" s="330">
        <v>651</v>
      </c>
      <c r="B109" s="342" t="s">
        <v>366</v>
      </c>
      <c r="C109" s="156" t="s">
        <v>254</v>
      </c>
      <c r="D109" s="338">
        <f>SUM(D110:D112)</f>
        <v>34136.9</v>
      </c>
      <c r="E109" s="339">
        <f>SUM(E110:E112)</f>
        <v>84000</v>
      </c>
      <c r="F109" s="339">
        <f>SUM(F110:F112)</f>
        <v>84000</v>
      </c>
      <c r="G109" s="339">
        <f>SUM(G110:G112)</f>
        <v>23248.06</v>
      </c>
      <c r="H109" s="107">
        <f t="shared" si="0"/>
        <v>68.102434608883641</v>
      </c>
      <c r="I109" s="107">
        <f t="shared" si="1"/>
        <v>27.676261904761905</v>
      </c>
    </row>
    <row r="110" spans="1:9">
      <c r="A110" s="203">
        <v>65123</v>
      </c>
      <c r="B110" s="205" t="s">
        <v>366</v>
      </c>
      <c r="C110" s="137" t="s">
        <v>255</v>
      </c>
      <c r="D110" s="107">
        <v>0</v>
      </c>
      <c r="E110" s="230">
        <v>1000</v>
      </c>
      <c r="F110" s="230">
        <v>1000</v>
      </c>
      <c r="G110" s="230"/>
      <c r="H110" s="107">
        <f t="shared" si="0"/>
        <v>0</v>
      </c>
      <c r="I110" s="107">
        <f t="shared" si="1"/>
        <v>0</v>
      </c>
    </row>
    <row r="111" spans="1:9" s="71" customFormat="1">
      <c r="A111" s="207">
        <v>65139</v>
      </c>
      <c r="B111" s="205" t="s">
        <v>366</v>
      </c>
      <c r="C111" s="137" t="s">
        <v>256</v>
      </c>
      <c r="D111" s="154">
        <v>33650.76</v>
      </c>
      <c r="E111" s="223">
        <v>80000</v>
      </c>
      <c r="F111" s="223">
        <v>80000</v>
      </c>
      <c r="G111" s="223">
        <v>23184.16</v>
      </c>
      <c r="H111" s="107">
        <f t="shared" si="0"/>
        <v>68.896393424695304</v>
      </c>
      <c r="I111" s="107">
        <f t="shared" si="1"/>
        <v>28.9802</v>
      </c>
    </row>
    <row r="112" spans="1:9">
      <c r="A112" s="203">
        <v>65149</v>
      </c>
      <c r="B112" s="205" t="s">
        <v>366</v>
      </c>
      <c r="C112" s="137" t="s">
        <v>257</v>
      </c>
      <c r="D112" s="107">
        <v>486.14</v>
      </c>
      <c r="E112" s="230">
        <v>3000</v>
      </c>
      <c r="F112" s="230">
        <v>3000</v>
      </c>
      <c r="G112" s="230">
        <v>63.9</v>
      </c>
      <c r="H112" s="107">
        <f t="shared" si="0"/>
        <v>13.144361706504299</v>
      </c>
      <c r="I112" s="107">
        <f t="shared" si="1"/>
        <v>2.13</v>
      </c>
    </row>
    <row r="113" spans="1:9" s="158" customFormat="1">
      <c r="A113" s="330">
        <v>652</v>
      </c>
      <c r="B113" s="342" t="s">
        <v>379</v>
      </c>
      <c r="C113" s="156" t="s">
        <v>16</v>
      </c>
      <c r="D113" s="340">
        <f>SUM(D114:D118)</f>
        <v>282146.7</v>
      </c>
      <c r="E113" s="331">
        <f>SUM(E114:E118)</f>
        <v>613000</v>
      </c>
      <c r="F113" s="331">
        <f>SUM(F114:F118)</f>
        <v>613000</v>
      </c>
      <c r="G113" s="331">
        <f>SUM(G114:G118)</f>
        <v>262944.89</v>
      </c>
      <c r="H113" s="107">
        <f t="shared" si="0"/>
        <v>93.194387884033375</v>
      </c>
      <c r="I113" s="107">
        <f t="shared" si="1"/>
        <v>42.894761827079932</v>
      </c>
    </row>
    <row r="114" spans="1:9">
      <c r="A114" s="203">
        <v>65221</v>
      </c>
      <c r="B114" s="205" t="s">
        <v>366</v>
      </c>
      <c r="C114" s="137" t="s">
        <v>464</v>
      </c>
      <c r="D114" s="107">
        <v>6087.07</v>
      </c>
      <c r="E114" s="230">
        <v>15000</v>
      </c>
      <c r="F114" s="230">
        <v>15000</v>
      </c>
      <c r="G114" s="230">
        <v>3374.54</v>
      </c>
      <c r="H114" s="107">
        <f t="shared" si="0"/>
        <v>55.437837908878983</v>
      </c>
      <c r="I114" s="107">
        <f t="shared" si="1"/>
        <v>22.496933333333331</v>
      </c>
    </row>
    <row r="115" spans="1:9">
      <c r="A115" s="203">
        <v>65241</v>
      </c>
      <c r="B115" s="205" t="s">
        <v>366</v>
      </c>
      <c r="C115" s="137" t="s">
        <v>26</v>
      </c>
      <c r="D115" s="107">
        <v>2422.4</v>
      </c>
      <c r="E115" s="230">
        <v>2000</v>
      </c>
      <c r="F115" s="230">
        <v>2000</v>
      </c>
      <c r="G115" s="230">
        <v>0</v>
      </c>
      <c r="H115" s="107">
        <f t="shared" si="0"/>
        <v>0</v>
      </c>
      <c r="I115" s="107">
        <f t="shared" si="1"/>
        <v>0</v>
      </c>
    </row>
    <row r="116" spans="1:9">
      <c r="A116" s="203">
        <v>65264</v>
      </c>
      <c r="B116" s="205" t="s">
        <v>366</v>
      </c>
      <c r="C116" s="137" t="s">
        <v>434</v>
      </c>
      <c r="D116" s="107">
        <v>172718.25</v>
      </c>
      <c r="E116" s="230">
        <v>346000</v>
      </c>
      <c r="F116" s="230">
        <v>346000</v>
      </c>
      <c r="G116" s="230">
        <v>163811.46</v>
      </c>
      <c r="H116" s="107">
        <f t="shared" si="0"/>
        <v>94.843167991801664</v>
      </c>
      <c r="I116" s="107">
        <f t="shared" si="1"/>
        <v>47.344352601156068</v>
      </c>
    </row>
    <row r="117" spans="1:9">
      <c r="A117" s="203">
        <v>65268</v>
      </c>
      <c r="B117" s="205" t="s">
        <v>369</v>
      </c>
      <c r="C117" s="137" t="s">
        <v>319</v>
      </c>
      <c r="D117" s="107">
        <v>15283.23</v>
      </c>
      <c r="E117" s="230">
        <v>50000</v>
      </c>
      <c r="F117" s="230">
        <v>50000</v>
      </c>
      <c r="G117" s="230">
        <v>5152.99</v>
      </c>
      <c r="H117" s="107">
        <f t="shared" si="0"/>
        <v>33.716629272738814</v>
      </c>
      <c r="I117" s="107">
        <f t="shared" si="1"/>
        <v>10.30598</v>
      </c>
    </row>
    <row r="118" spans="1:9">
      <c r="A118" s="203">
        <v>65269</v>
      </c>
      <c r="B118" s="205" t="s">
        <v>369</v>
      </c>
      <c r="C118" s="137" t="s">
        <v>263</v>
      </c>
      <c r="D118" s="107">
        <v>85635.75</v>
      </c>
      <c r="E118" s="230">
        <v>200000</v>
      </c>
      <c r="F118" s="230">
        <v>200000</v>
      </c>
      <c r="G118" s="230">
        <v>90605.9</v>
      </c>
      <c r="H118" s="107">
        <f t="shared" si="0"/>
        <v>105.80382608898735</v>
      </c>
      <c r="I118" s="107">
        <f t="shared" si="1"/>
        <v>45.302949999999996</v>
      </c>
    </row>
    <row r="119" spans="1:9" s="158" customFormat="1">
      <c r="A119" s="330">
        <v>653</v>
      </c>
      <c r="B119" s="342" t="s">
        <v>369</v>
      </c>
      <c r="C119" s="156" t="s">
        <v>258</v>
      </c>
      <c r="D119" s="340">
        <f>SUM(D120:D122)</f>
        <v>278382.24</v>
      </c>
      <c r="E119" s="331">
        <f>SUM(E120:E122)</f>
        <v>580000</v>
      </c>
      <c r="F119" s="331">
        <f>SUM(F120:F122)</f>
        <v>580000</v>
      </c>
      <c r="G119" s="331">
        <f>SUM(G120:G122)</f>
        <v>281050.06</v>
      </c>
      <c r="H119" s="107">
        <f t="shared" si="0"/>
        <v>100.95832981299382</v>
      </c>
      <c r="I119" s="107">
        <f t="shared" si="1"/>
        <v>48.456906896551722</v>
      </c>
    </row>
    <row r="120" spans="1:9" s="156" customFormat="1">
      <c r="A120" s="203">
        <v>65311</v>
      </c>
      <c r="B120" s="205" t="s">
        <v>461</v>
      </c>
      <c r="C120" s="137" t="s">
        <v>115</v>
      </c>
      <c r="D120" s="107">
        <v>43051.56</v>
      </c>
      <c r="E120" s="230">
        <v>100000</v>
      </c>
      <c r="F120" s="230">
        <v>100000</v>
      </c>
      <c r="G120" s="230">
        <v>14916.81</v>
      </c>
      <c r="H120" s="107">
        <f t="shared" si="0"/>
        <v>34.648709593798692</v>
      </c>
      <c r="I120" s="107">
        <f t="shared" si="1"/>
        <v>14.91681</v>
      </c>
    </row>
    <row r="121" spans="1:9" s="156" customFormat="1">
      <c r="A121" s="75">
        <v>65321</v>
      </c>
      <c r="B121" s="27" t="s">
        <v>461</v>
      </c>
      <c r="C121" s="2" t="s">
        <v>476</v>
      </c>
      <c r="D121" s="8">
        <v>235330.68</v>
      </c>
      <c r="E121" s="224">
        <v>480000</v>
      </c>
      <c r="F121" s="224">
        <v>480000</v>
      </c>
      <c r="G121" s="224">
        <v>266133.25</v>
      </c>
      <c r="H121" s="107">
        <f t="shared" si="0"/>
        <v>113.08905834122436</v>
      </c>
      <c r="I121" s="107">
        <f t="shared" si="1"/>
        <v>55.444427083333338</v>
      </c>
    </row>
    <row r="122" spans="1:9" s="156" customFormat="1">
      <c r="A122" s="75">
        <v>65331</v>
      </c>
      <c r="B122" s="27" t="s">
        <v>461</v>
      </c>
      <c r="C122" s="2" t="s">
        <v>116</v>
      </c>
      <c r="D122" s="8">
        <v>0</v>
      </c>
      <c r="E122" s="224">
        <v>0</v>
      </c>
      <c r="F122" s="224">
        <v>0</v>
      </c>
      <c r="G122" s="224"/>
      <c r="H122" s="107">
        <f t="shared" ref="H122:H185" si="2">IF(G122&gt;0,G122/D122*100,0)</f>
        <v>0</v>
      </c>
      <c r="I122" s="107">
        <f t="shared" ref="I122:I185" si="3">IF(G122&gt;0,G122/F122*100,0)</f>
        <v>0</v>
      </c>
    </row>
    <row r="123" spans="1:9" s="156" customFormat="1">
      <c r="A123" s="78">
        <v>66</v>
      </c>
      <c r="B123" s="121"/>
      <c r="C123" s="12" t="s">
        <v>264</v>
      </c>
      <c r="D123" s="227">
        <f>SUM(D124+D126)</f>
        <v>6544</v>
      </c>
      <c r="E123" s="227">
        <f>SUM(E124+E126)</f>
        <v>15000</v>
      </c>
      <c r="F123" s="227">
        <f>SUM(F124+F126)</f>
        <v>15000</v>
      </c>
      <c r="G123" s="227">
        <f>SUM(G124+G126)</f>
        <v>8450</v>
      </c>
      <c r="H123" s="62">
        <f t="shared" si="2"/>
        <v>129.12591687041567</v>
      </c>
      <c r="I123" s="62">
        <f t="shared" si="3"/>
        <v>56.333333333333336</v>
      </c>
    </row>
    <row r="124" spans="1:9" s="156" customFormat="1">
      <c r="A124" s="341">
        <v>661</v>
      </c>
      <c r="B124" s="342"/>
      <c r="C124" s="156" t="s">
        <v>468</v>
      </c>
      <c r="D124" s="338">
        <f>SUM(D125)</f>
        <v>5344</v>
      </c>
      <c r="E124" s="338">
        <f>SUM(E125)</f>
        <v>10000</v>
      </c>
      <c r="F124" s="338">
        <f>SUM(F125)</f>
        <v>10000</v>
      </c>
      <c r="G124" s="338">
        <f>SUM(G125)</f>
        <v>3250</v>
      </c>
      <c r="H124" s="107">
        <f t="shared" si="2"/>
        <v>60.81586826347305</v>
      </c>
      <c r="I124" s="107">
        <f t="shared" si="3"/>
        <v>32.5</v>
      </c>
    </row>
    <row r="125" spans="1:9">
      <c r="A125" s="203">
        <v>6615</v>
      </c>
      <c r="B125" s="205"/>
      <c r="C125" s="137" t="s">
        <v>469</v>
      </c>
      <c r="D125" s="154">
        <v>5344</v>
      </c>
      <c r="E125" s="154">
        <v>10000</v>
      </c>
      <c r="F125" s="154">
        <v>10000</v>
      </c>
      <c r="G125" s="154">
        <v>3250</v>
      </c>
      <c r="H125" s="107">
        <f t="shared" si="2"/>
        <v>60.81586826347305</v>
      </c>
      <c r="I125" s="107">
        <f t="shared" si="3"/>
        <v>32.5</v>
      </c>
    </row>
    <row r="126" spans="1:9" s="156" customFormat="1">
      <c r="A126" s="341">
        <v>663</v>
      </c>
      <c r="B126" s="342" t="s">
        <v>463</v>
      </c>
      <c r="C126" s="156" t="s">
        <v>262</v>
      </c>
      <c r="D126" s="338">
        <f>SUM(D127:D128)</f>
        <v>1200</v>
      </c>
      <c r="E126" s="338">
        <f>SUM(E127:E128)</f>
        <v>5000</v>
      </c>
      <c r="F126" s="338">
        <f>SUM(F127:F128)</f>
        <v>5000</v>
      </c>
      <c r="G126" s="338">
        <f>SUM(G127:G128)</f>
        <v>5200</v>
      </c>
      <c r="H126" s="107">
        <f t="shared" si="2"/>
        <v>433.33333333333331</v>
      </c>
      <c r="I126" s="107">
        <f t="shared" si="3"/>
        <v>104</v>
      </c>
    </row>
    <row r="127" spans="1:9">
      <c r="A127" s="203">
        <v>66311</v>
      </c>
      <c r="B127" s="205" t="s">
        <v>462</v>
      </c>
      <c r="C127" s="137" t="s">
        <v>500</v>
      </c>
      <c r="D127" s="154">
        <v>1200</v>
      </c>
      <c r="E127" s="223">
        <v>5000</v>
      </c>
      <c r="F127" s="223">
        <v>5000</v>
      </c>
      <c r="G127" s="223">
        <v>5200</v>
      </c>
      <c r="H127" s="107">
        <f t="shared" si="2"/>
        <v>433.33333333333331</v>
      </c>
      <c r="I127" s="107">
        <f t="shared" si="3"/>
        <v>104</v>
      </c>
    </row>
    <row r="128" spans="1:9">
      <c r="A128" s="75">
        <v>66321</v>
      </c>
      <c r="B128" s="27" t="s">
        <v>19</v>
      </c>
      <c r="C128" s="2" t="s">
        <v>238</v>
      </c>
      <c r="D128" s="8"/>
      <c r="E128" s="224">
        <v>0</v>
      </c>
      <c r="F128" s="224">
        <v>0</v>
      </c>
      <c r="G128" s="224"/>
      <c r="H128" s="107">
        <f t="shared" si="2"/>
        <v>0</v>
      </c>
      <c r="I128" s="107">
        <f t="shared" si="3"/>
        <v>0</v>
      </c>
    </row>
    <row r="129" spans="1:9">
      <c r="A129" s="6">
        <v>68</v>
      </c>
      <c r="B129" s="123"/>
      <c r="C129" s="12" t="s">
        <v>259</v>
      </c>
      <c r="D129" s="47">
        <f>SUM(D130+D132)</f>
        <v>10691.4</v>
      </c>
      <c r="E129" s="227">
        <f>SUM(E130+E132)</f>
        <v>26000</v>
      </c>
      <c r="F129" s="227">
        <f>SUM(F130+F132)</f>
        <v>26000</v>
      </c>
      <c r="G129" s="227">
        <f>SUM(G130+G132)</f>
        <v>333</v>
      </c>
      <c r="H129" s="62">
        <f t="shared" si="2"/>
        <v>3.1146528985913911</v>
      </c>
      <c r="I129" s="62">
        <f t="shared" si="3"/>
        <v>1.2807692307692309</v>
      </c>
    </row>
    <row r="130" spans="1:9" s="156" customFormat="1">
      <c r="A130" s="341">
        <v>681</v>
      </c>
      <c r="B130" s="342" t="s">
        <v>366</v>
      </c>
      <c r="C130" s="156" t="s">
        <v>260</v>
      </c>
      <c r="D130" s="340">
        <f>SUM(D131)</f>
        <v>0</v>
      </c>
      <c r="E130" s="331">
        <f>SUM(E131)</f>
        <v>1000</v>
      </c>
      <c r="F130" s="331">
        <f>SUM(F131)</f>
        <v>1000</v>
      </c>
      <c r="G130" s="331">
        <f>SUM(G131)</f>
        <v>0</v>
      </c>
      <c r="H130" s="107">
        <f t="shared" si="2"/>
        <v>0</v>
      </c>
      <c r="I130" s="107">
        <f t="shared" si="3"/>
        <v>0</v>
      </c>
    </row>
    <row r="131" spans="1:9" s="71" customFormat="1">
      <c r="A131" s="207">
        <v>68191</v>
      </c>
      <c r="B131" s="205" t="s">
        <v>366</v>
      </c>
      <c r="C131" s="137" t="s">
        <v>31</v>
      </c>
      <c r="D131" s="154"/>
      <c r="E131" s="223">
        <v>1000</v>
      </c>
      <c r="F131" s="223">
        <v>1000</v>
      </c>
      <c r="G131" s="223"/>
      <c r="H131" s="107">
        <f t="shared" si="2"/>
        <v>0</v>
      </c>
      <c r="I131" s="107">
        <f t="shared" si="3"/>
        <v>0</v>
      </c>
    </row>
    <row r="132" spans="1:9" s="158" customFormat="1">
      <c r="A132" s="341">
        <v>683</v>
      </c>
      <c r="B132" s="342" t="s">
        <v>366</v>
      </c>
      <c r="C132" s="156" t="s">
        <v>27</v>
      </c>
      <c r="D132" s="340">
        <f>SUM(D133)</f>
        <v>10691.4</v>
      </c>
      <c r="E132" s="331">
        <f>SUM(E133)</f>
        <v>25000</v>
      </c>
      <c r="F132" s="331">
        <f>SUM(F133)</f>
        <v>25000</v>
      </c>
      <c r="G132" s="331">
        <f>SUM(G133)</f>
        <v>333</v>
      </c>
      <c r="H132" s="107">
        <f t="shared" si="2"/>
        <v>3.1146528985913911</v>
      </c>
      <c r="I132" s="107">
        <f t="shared" si="3"/>
        <v>1.3320000000000001</v>
      </c>
    </row>
    <row r="133" spans="1:9">
      <c r="A133" s="75">
        <v>68311</v>
      </c>
      <c r="B133" s="27" t="s">
        <v>366</v>
      </c>
      <c r="C133" s="2" t="s">
        <v>261</v>
      </c>
      <c r="D133" s="8">
        <v>10691.4</v>
      </c>
      <c r="E133" s="224">
        <v>25000</v>
      </c>
      <c r="F133" s="224">
        <v>25000</v>
      </c>
      <c r="G133" s="224">
        <v>333</v>
      </c>
      <c r="H133" s="107">
        <f t="shared" si="2"/>
        <v>3.1146528985913911</v>
      </c>
      <c r="I133" s="107">
        <f t="shared" si="3"/>
        <v>1.3320000000000001</v>
      </c>
    </row>
    <row r="134" spans="1:9" s="71" customFormat="1">
      <c r="A134" s="74">
        <v>7</v>
      </c>
      <c r="B134" s="32"/>
      <c r="C134" s="74" t="s">
        <v>265</v>
      </c>
      <c r="D134" s="45">
        <f>SUM(D135+D138)</f>
        <v>16191.77</v>
      </c>
      <c r="E134" s="225">
        <f>SUM(E135+E138)</f>
        <v>385000</v>
      </c>
      <c r="F134" s="225">
        <f>SUM(F135+F138)</f>
        <v>385000</v>
      </c>
      <c r="G134" s="225">
        <f>SUM(G135+G138)</f>
        <v>15175.37</v>
      </c>
      <c r="H134" s="350">
        <f t="shared" si="2"/>
        <v>93.72273692128779</v>
      </c>
      <c r="I134" s="350">
        <f t="shared" si="3"/>
        <v>3.9416545454545453</v>
      </c>
    </row>
    <row r="135" spans="1:9" s="71" customFormat="1">
      <c r="A135" s="78">
        <v>71</v>
      </c>
      <c r="B135" s="34"/>
      <c r="C135" s="12" t="s">
        <v>266</v>
      </c>
      <c r="D135" s="47">
        <f t="shared" ref="D135:G136" si="4">SUM(D136)</f>
        <v>0</v>
      </c>
      <c r="E135" s="227">
        <f t="shared" si="4"/>
        <v>350000</v>
      </c>
      <c r="F135" s="227">
        <f t="shared" si="4"/>
        <v>350000</v>
      </c>
      <c r="G135" s="227">
        <f t="shared" si="4"/>
        <v>0</v>
      </c>
      <c r="H135" s="62">
        <f t="shared" si="2"/>
        <v>0</v>
      </c>
      <c r="I135" s="62">
        <f t="shared" si="3"/>
        <v>0</v>
      </c>
    </row>
    <row r="136" spans="1:9" s="156" customFormat="1">
      <c r="A136" s="341">
        <v>711</v>
      </c>
      <c r="B136" s="342" t="s">
        <v>370</v>
      </c>
      <c r="C136" s="156" t="s">
        <v>267</v>
      </c>
      <c r="D136" s="340">
        <f t="shared" si="4"/>
        <v>0</v>
      </c>
      <c r="E136" s="331">
        <f t="shared" si="4"/>
        <v>350000</v>
      </c>
      <c r="F136" s="331">
        <f t="shared" si="4"/>
        <v>350000</v>
      </c>
      <c r="G136" s="331">
        <f t="shared" si="4"/>
        <v>0</v>
      </c>
      <c r="H136" s="107">
        <f t="shared" si="2"/>
        <v>0</v>
      </c>
      <c r="I136" s="107">
        <f t="shared" si="3"/>
        <v>0</v>
      </c>
    </row>
    <row r="137" spans="1:9" s="71" customFormat="1">
      <c r="A137" s="75">
        <v>71119</v>
      </c>
      <c r="B137" s="27" t="s">
        <v>370</v>
      </c>
      <c r="C137" s="2" t="s">
        <v>450</v>
      </c>
      <c r="D137" s="8"/>
      <c r="E137" s="224">
        <v>350000</v>
      </c>
      <c r="F137" s="224">
        <v>350000</v>
      </c>
      <c r="G137" s="224"/>
      <c r="H137" s="107">
        <f t="shared" si="2"/>
        <v>0</v>
      </c>
      <c r="I137" s="107">
        <f t="shared" si="3"/>
        <v>0</v>
      </c>
    </row>
    <row r="138" spans="1:9">
      <c r="A138" s="78">
        <v>72</v>
      </c>
      <c r="B138" s="219"/>
      <c r="C138" s="12" t="s">
        <v>268</v>
      </c>
      <c r="D138" s="47">
        <f>SUM(D139+D142+D144)</f>
        <v>16191.77</v>
      </c>
      <c r="E138" s="227">
        <f>SUM(E139+E142+E144)</f>
        <v>35000</v>
      </c>
      <c r="F138" s="227">
        <f>SUM(F139+F142+F144)</f>
        <v>35000</v>
      </c>
      <c r="G138" s="227">
        <f>SUM(G139+G142+G144)</f>
        <v>15175.37</v>
      </c>
      <c r="H138" s="62">
        <f t="shared" si="2"/>
        <v>93.72273692128779</v>
      </c>
      <c r="I138" s="62">
        <f t="shared" si="3"/>
        <v>43.358200000000004</v>
      </c>
    </row>
    <row r="139" spans="1:9" s="158" customFormat="1">
      <c r="A139" s="341">
        <v>721</v>
      </c>
      <c r="B139" s="342" t="s">
        <v>370</v>
      </c>
      <c r="C139" s="156" t="s">
        <v>90</v>
      </c>
      <c r="D139" s="340">
        <v>16191.77</v>
      </c>
      <c r="E139" s="331">
        <f>SUM(E140+E141)</f>
        <v>35000</v>
      </c>
      <c r="F139" s="331">
        <f>SUM(F140+F141)</f>
        <v>35000</v>
      </c>
      <c r="G139" s="331">
        <v>15175.37</v>
      </c>
      <c r="H139" s="107">
        <f t="shared" si="2"/>
        <v>93.72273692128779</v>
      </c>
      <c r="I139" s="107">
        <f t="shared" si="3"/>
        <v>43.358200000000004</v>
      </c>
    </row>
    <row r="140" spans="1:9">
      <c r="A140" s="203">
        <v>72119</v>
      </c>
      <c r="B140" s="205" t="s">
        <v>370</v>
      </c>
      <c r="C140" s="137" t="s">
        <v>33</v>
      </c>
      <c r="D140" s="107"/>
      <c r="E140" s="230">
        <v>35000</v>
      </c>
      <c r="F140" s="230">
        <v>35000</v>
      </c>
      <c r="G140" s="230"/>
      <c r="H140" s="107">
        <f t="shared" si="2"/>
        <v>0</v>
      </c>
      <c r="I140" s="107">
        <f t="shared" si="3"/>
        <v>0</v>
      </c>
    </row>
    <row r="141" spans="1:9">
      <c r="A141" s="203">
        <v>72119</v>
      </c>
      <c r="B141" s="205" t="s">
        <v>370</v>
      </c>
      <c r="C141" s="137" t="s">
        <v>314</v>
      </c>
      <c r="D141" s="107"/>
      <c r="E141" s="230">
        <v>0</v>
      </c>
      <c r="F141" s="230">
        <v>0</v>
      </c>
      <c r="G141" s="230"/>
      <c r="H141" s="107">
        <f t="shared" si="2"/>
        <v>0</v>
      </c>
      <c r="I141" s="107">
        <f t="shared" si="3"/>
        <v>0</v>
      </c>
    </row>
    <row r="142" spans="1:9" s="158" customFormat="1">
      <c r="A142" s="341">
        <v>722</v>
      </c>
      <c r="B142" s="342" t="s">
        <v>370</v>
      </c>
      <c r="C142" s="156" t="s">
        <v>269</v>
      </c>
      <c r="D142" s="340">
        <f>SUM(D143)</f>
        <v>0</v>
      </c>
      <c r="E142" s="331">
        <f>SUM(E143)</f>
        <v>0</v>
      </c>
      <c r="F142" s="331">
        <f>SUM(F143)</f>
        <v>0</v>
      </c>
      <c r="G142" s="331">
        <f>SUM(G143)</f>
        <v>0</v>
      </c>
      <c r="H142" s="107">
        <f t="shared" si="2"/>
        <v>0</v>
      </c>
      <c r="I142" s="107">
        <f t="shared" si="3"/>
        <v>0</v>
      </c>
    </row>
    <row r="143" spans="1:9">
      <c r="A143" s="207">
        <v>7227</v>
      </c>
      <c r="B143" s="205" t="s">
        <v>370</v>
      </c>
      <c r="C143" s="137" t="s">
        <v>36</v>
      </c>
      <c r="D143" s="107"/>
      <c r="E143" s="230">
        <v>0</v>
      </c>
      <c r="F143" s="230">
        <v>0</v>
      </c>
      <c r="G143" s="230"/>
      <c r="H143" s="107">
        <f t="shared" si="2"/>
        <v>0</v>
      </c>
      <c r="I143" s="107">
        <f t="shared" si="3"/>
        <v>0</v>
      </c>
    </row>
    <row r="144" spans="1:9" s="158" customFormat="1">
      <c r="A144" s="341">
        <v>723</v>
      </c>
      <c r="B144" s="342" t="s">
        <v>370</v>
      </c>
      <c r="C144" s="156" t="s">
        <v>183</v>
      </c>
      <c r="D144" s="340">
        <f>SUM(D145)</f>
        <v>0</v>
      </c>
      <c r="E144" s="331">
        <f>SUM(E145)</f>
        <v>0</v>
      </c>
      <c r="F144" s="331">
        <f>SUM(F145)</f>
        <v>0</v>
      </c>
      <c r="G144" s="331">
        <f>SUM(G145)</f>
        <v>0</v>
      </c>
      <c r="H144" s="107">
        <f t="shared" si="2"/>
        <v>0</v>
      </c>
      <c r="I144" s="107">
        <f t="shared" si="3"/>
        <v>0</v>
      </c>
    </row>
    <row r="145" spans="1:9">
      <c r="A145" s="75">
        <v>72311</v>
      </c>
      <c r="B145" s="208" t="s">
        <v>370</v>
      </c>
      <c r="C145" s="2" t="s">
        <v>181</v>
      </c>
      <c r="D145" s="8"/>
      <c r="E145" s="224">
        <v>0</v>
      </c>
      <c r="F145" s="224">
        <v>0</v>
      </c>
      <c r="G145" s="224"/>
      <c r="H145" s="107">
        <f t="shared" si="2"/>
        <v>0</v>
      </c>
      <c r="I145" s="107">
        <f t="shared" si="3"/>
        <v>0</v>
      </c>
    </row>
    <row r="146" spans="1:9">
      <c r="A146" s="131"/>
      <c r="B146" s="132"/>
      <c r="C146" s="133" t="s">
        <v>241</v>
      </c>
      <c r="D146" s="134">
        <f>SUM(D58+D134)</f>
        <v>3174939.4299999997</v>
      </c>
      <c r="E146" s="317">
        <f>SUM(E58+E134)</f>
        <v>18482000</v>
      </c>
      <c r="F146" s="317">
        <f>SUM(F58+F134)</f>
        <v>18482000</v>
      </c>
      <c r="G146" s="317">
        <f>SUM(G58+G134)</f>
        <v>3563944.4400000004</v>
      </c>
      <c r="H146" s="350">
        <f t="shared" si="2"/>
        <v>112.25236003951107</v>
      </c>
      <c r="I146" s="350">
        <f t="shared" si="3"/>
        <v>19.283326696244998</v>
      </c>
    </row>
    <row r="147" spans="1:9">
      <c r="A147" s="82"/>
      <c r="B147" s="125"/>
      <c r="C147" s="83"/>
      <c r="D147" s="84"/>
      <c r="E147" s="84"/>
      <c r="F147" s="84"/>
      <c r="G147" s="84"/>
      <c r="H147" s="107">
        <f t="shared" si="2"/>
        <v>0</v>
      </c>
      <c r="I147" s="107">
        <f t="shared" si="3"/>
        <v>0</v>
      </c>
    </row>
    <row r="148" spans="1:9" s="157" customFormat="1">
      <c r="A148" s="74">
        <v>3</v>
      </c>
      <c r="B148" s="126"/>
      <c r="C148" s="74" t="s">
        <v>270</v>
      </c>
      <c r="D148" s="19">
        <f>SUM(D149+D162+D194+D202+D208+D214+D218)</f>
        <v>2602529.2000000007</v>
      </c>
      <c r="E148" s="220">
        <f>SUM(E149+E162+E194+E202+E208+E214+E218)</f>
        <v>6073000</v>
      </c>
      <c r="F148" s="220">
        <f>SUM(F149+F162+F194+F202+F208+F214+F218)</f>
        <v>6073000</v>
      </c>
      <c r="G148" s="220">
        <f>SUM(G149+G162+G194+G202+G208+G214+G218)</f>
        <v>2598885.75</v>
      </c>
      <c r="H148" s="350">
        <f t="shared" si="2"/>
        <v>99.860003491987698</v>
      </c>
      <c r="I148" s="350">
        <f t="shared" si="3"/>
        <v>42.794100938580605</v>
      </c>
    </row>
    <row r="149" spans="1:9" s="71" customFormat="1">
      <c r="A149" s="6">
        <v>31</v>
      </c>
      <c r="B149" s="121"/>
      <c r="C149" s="12" t="s">
        <v>38</v>
      </c>
      <c r="D149" s="57">
        <f>SUM(D150+D152+D159)</f>
        <v>1052111.81</v>
      </c>
      <c r="E149" s="235">
        <f>SUM(E150+E152+E159)</f>
        <v>2206550</v>
      </c>
      <c r="F149" s="235">
        <f>SUM(F150+F152+F159)</f>
        <v>2206550</v>
      </c>
      <c r="G149" s="235">
        <f>SUM(G150+G152+G159)</f>
        <v>1007292.8300000001</v>
      </c>
      <c r="H149" s="62">
        <f t="shared" si="2"/>
        <v>95.740093441209453</v>
      </c>
      <c r="I149" s="62">
        <f t="shared" si="3"/>
        <v>45.65012485554373</v>
      </c>
    </row>
    <row r="150" spans="1:9" s="71" customFormat="1">
      <c r="A150" s="209">
        <v>311</v>
      </c>
      <c r="B150" s="208" t="s">
        <v>366</v>
      </c>
      <c r="C150" s="71" t="s">
        <v>272</v>
      </c>
      <c r="D150" s="202">
        <f>SUM(D151)</f>
        <v>861554.85</v>
      </c>
      <c r="E150" s="260">
        <f>SUM(E151)</f>
        <v>1825900</v>
      </c>
      <c r="F150" s="260">
        <f>SUM(F151)</f>
        <v>1825900</v>
      </c>
      <c r="G150" s="260">
        <f>SUM(G151)</f>
        <v>808353.1100000001</v>
      </c>
      <c r="H150" s="107">
        <f t="shared" si="2"/>
        <v>93.824915500156507</v>
      </c>
      <c r="I150" s="107">
        <f t="shared" si="3"/>
        <v>44.271488580973774</v>
      </c>
    </row>
    <row r="151" spans="1:9" s="71" customFormat="1">
      <c r="A151" s="207">
        <v>3111</v>
      </c>
      <c r="B151" s="205" t="s">
        <v>366</v>
      </c>
      <c r="C151" s="137" t="s">
        <v>271</v>
      </c>
      <c r="D151" s="154">
        <f t="shared" ref="D151:G152" si="5">SUM(D280+D300+D369+D397+D488+D523)</f>
        <v>861554.85</v>
      </c>
      <c r="E151" s="154">
        <f>SUM(E280+E300+E369+E397+E488+E523)</f>
        <v>1825900</v>
      </c>
      <c r="F151" s="154">
        <f>SUM(F280+F300+F369+F397+F488+F523)</f>
        <v>1825900</v>
      </c>
      <c r="G151" s="154">
        <f t="shared" si="5"/>
        <v>808353.1100000001</v>
      </c>
      <c r="H151" s="107">
        <f t="shared" si="2"/>
        <v>93.824915500156507</v>
      </c>
      <c r="I151" s="107">
        <f t="shared" si="3"/>
        <v>44.271488580973774</v>
      </c>
    </row>
    <row r="152" spans="1:9">
      <c r="A152" s="209">
        <v>312</v>
      </c>
      <c r="B152" s="208" t="s">
        <v>366</v>
      </c>
      <c r="C152" s="71" t="s">
        <v>64</v>
      </c>
      <c r="D152" s="202">
        <f t="shared" si="5"/>
        <v>43000</v>
      </c>
      <c r="E152" s="202">
        <f>SUM(E281+E301+E370+E398+E489+E524)</f>
        <v>78650</v>
      </c>
      <c r="F152" s="202">
        <f>SUM(F281+F301+F370+F398+F489+F524)</f>
        <v>78650</v>
      </c>
      <c r="G152" s="202">
        <f t="shared" si="5"/>
        <v>61450</v>
      </c>
      <c r="H152" s="107">
        <f t="shared" si="2"/>
        <v>142.90697674418604</v>
      </c>
      <c r="I152" s="107">
        <f t="shared" si="3"/>
        <v>78.130959949141769</v>
      </c>
    </row>
    <row r="153" spans="1:9">
      <c r="A153" s="207">
        <v>3121</v>
      </c>
      <c r="B153" s="205" t="s">
        <v>366</v>
      </c>
      <c r="C153" s="137" t="s">
        <v>102</v>
      </c>
      <c r="D153" s="154">
        <v>25125</v>
      </c>
      <c r="E153" s="223">
        <v>36650</v>
      </c>
      <c r="F153" s="223">
        <v>36650</v>
      </c>
      <c r="G153" s="223">
        <v>36650</v>
      </c>
      <c r="H153" s="107">
        <f t="shared" si="2"/>
        <v>145.87064676616916</v>
      </c>
      <c r="I153" s="107">
        <f t="shared" si="3"/>
        <v>100</v>
      </c>
    </row>
    <row r="154" spans="1:9" s="71" customFormat="1">
      <c r="A154" s="203">
        <v>3121</v>
      </c>
      <c r="B154" s="205" t="s">
        <v>366</v>
      </c>
      <c r="C154" s="137" t="s">
        <v>97</v>
      </c>
      <c r="D154" s="154">
        <v>7200</v>
      </c>
      <c r="E154" s="223">
        <v>6000</v>
      </c>
      <c r="F154" s="223">
        <v>6000</v>
      </c>
      <c r="G154" s="223">
        <v>6000</v>
      </c>
      <c r="H154" s="107">
        <f t="shared" si="2"/>
        <v>83.333333333333343</v>
      </c>
      <c r="I154" s="107">
        <f t="shared" si="3"/>
        <v>100</v>
      </c>
    </row>
    <row r="155" spans="1:9">
      <c r="A155" s="207">
        <v>3121</v>
      </c>
      <c r="B155" s="205" t="s">
        <v>366</v>
      </c>
      <c r="C155" s="137" t="s">
        <v>41</v>
      </c>
      <c r="D155" s="154">
        <v>0</v>
      </c>
      <c r="E155" s="223">
        <v>0</v>
      </c>
      <c r="F155" s="223">
        <v>0</v>
      </c>
      <c r="G155" s="223">
        <v>0</v>
      </c>
      <c r="H155" s="107">
        <f t="shared" si="2"/>
        <v>0</v>
      </c>
      <c r="I155" s="107">
        <f t="shared" si="3"/>
        <v>0</v>
      </c>
    </row>
    <row r="156" spans="1:9">
      <c r="A156" s="207">
        <v>3121</v>
      </c>
      <c r="B156" s="205" t="s">
        <v>366</v>
      </c>
      <c r="C156" s="137" t="s">
        <v>65</v>
      </c>
      <c r="D156" s="154">
        <v>3000</v>
      </c>
      <c r="E156" s="223">
        <v>3000</v>
      </c>
      <c r="F156" s="223">
        <v>3000</v>
      </c>
      <c r="G156" s="223">
        <v>3000</v>
      </c>
      <c r="H156" s="107">
        <f t="shared" si="2"/>
        <v>100</v>
      </c>
      <c r="I156" s="107">
        <f t="shared" si="3"/>
        <v>100</v>
      </c>
    </row>
    <row r="157" spans="1:9">
      <c r="A157" s="207">
        <v>3121</v>
      </c>
      <c r="B157" s="205" t="s">
        <v>366</v>
      </c>
      <c r="C157" s="137" t="s">
        <v>273</v>
      </c>
      <c r="D157" s="154">
        <v>21125</v>
      </c>
      <c r="E157" s="223">
        <v>21000</v>
      </c>
      <c r="F157" s="223">
        <v>21000</v>
      </c>
      <c r="G157" s="223">
        <v>21000</v>
      </c>
      <c r="H157" s="107">
        <f t="shared" si="2"/>
        <v>99.408284023668642</v>
      </c>
      <c r="I157" s="107">
        <f t="shared" si="3"/>
        <v>100</v>
      </c>
    </row>
    <row r="158" spans="1:9">
      <c r="A158" s="207">
        <v>3121</v>
      </c>
      <c r="B158" s="205" t="s">
        <v>366</v>
      </c>
      <c r="C158" s="137" t="s">
        <v>66</v>
      </c>
      <c r="D158" s="154">
        <v>3326</v>
      </c>
      <c r="E158" s="223">
        <v>8000</v>
      </c>
      <c r="F158" s="223">
        <v>8000</v>
      </c>
      <c r="G158" s="223">
        <v>8000</v>
      </c>
      <c r="H158" s="107">
        <f t="shared" si="2"/>
        <v>240.52916416115454</v>
      </c>
      <c r="I158" s="107">
        <f t="shared" si="3"/>
        <v>100</v>
      </c>
    </row>
    <row r="159" spans="1:9">
      <c r="A159" s="209">
        <v>313</v>
      </c>
      <c r="B159" s="208" t="s">
        <v>366</v>
      </c>
      <c r="C159" s="210" t="s">
        <v>39</v>
      </c>
      <c r="D159" s="202">
        <f>SUM(D160:D161)</f>
        <v>147556.96</v>
      </c>
      <c r="E159" s="260">
        <f>SUM(E160:E161)</f>
        <v>302000</v>
      </c>
      <c r="F159" s="260">
        <f>SUM(F160:F161)</f>
        <v>302000</v>
      </c>
      <c r="G159" s="260">
        <f>SUM(G160:G161)</f>
        <v>137489.72</v>
      </c>
      <c r="H159" s="107">
        <f t="shared" si="2"/>
        <v>93.177387227278203</v>
      </c>
      <c r="I159" s="107">
        <f t="shared" si="3"/>
        <v>45.526397350993378</v>
      </c>
    </row>
    <row r="160" spans="1:9" s="71" customFormat="1">
      <c r="A160" s="75">
        <v>3132</v>
      </c>
      <c r="B160" s="27" t="s">
        <v>366</v>
      </c>
      <c r="C160" s="2" t="s">
        <v>40</v>
      </c>
      <c r="D160" s="20">
        <f>SUM(D282+D284+D302+D304+D371+D373+D399+D401+D490+D492+D525+D527)</f>
        <v>132973.68</v>
      </c>
      <c r="E160" s="20">
        <f>SUM(E282+E284+E302+E304+E371+E373+E399+E401+E490+E492+E525+E527)</f>
        <v>265900</v>
      </c>
      <c r="F160" s="20">
        <f>SUM(F282+F284+F302+F304+F371+F373+F399+F401+F490+F492+F525+F527)</f>
        <v>265900</v>
      </c>
      <c r="G160" s="20">
        <f>SUM(G282+G284+G302+G304+G371+G373+G399+G401+G490+G492+G525+G527)</f>
        <v>123900.59999999999</v>
      </c>
      <c r="H160" s="107">
        <f t="shared" si="2"/>
        <v>93.17678506002089</v>
      </c>
      <c r="I160" s="107">
        <f t="shared" si="3"/>
        <v>46.596690485144791</v>
      </c>
    </row>
    <row r="161" spans="1:9">
      <c r="A161" s="24">
        <v>3133</v>
      </c>
      <c r="B161" s="27" t="s">
        <v>366</v>
      </c>
      <c r="C161" s="2" t="s">
        <v>110</v>
      </c>
      <c r="D161" s="20">
        <f>SUM(D283+D303+D372+D400+D491+D526)</f>
        <v>14583.28</v>
      </c>
      <c r="E161" s="20">
        <f>SUM(E283+E303+E372+E400+E491+E526)</f>
        <v>36100</v>
      </c>
      <c r="F161" s="20">
        <f>SUM(F283+F303+F372+F400+F491+F526)</f>
        <v>36100</v>
      </c>
      <c r="G161" s="20">
        <f>SUM(G283+G303+G372+G400+G491+G526)</f>
        <v>13589.119999999999</v>
      </c>
      <c r="H161" s="107">
        <f t="shared" si="2"/>
        <v>93.182877925953548</v>
      </c>
      <c r="I161" s="107">
        <f t="shared" si="3"/>
        <v>37.642991689750687</v>
      </c>
    </row>
    <row r="162" spans="1:9">
      <c r="A162" s="6">
        <v>32</v>
      </c>
      <c r="B162" s="124"/>
      <c r="C162" s="12" t="s">
        <v>42</v>
      </c>
      <c r="D162" s="57">
        <f>SUM(D163+D168+D175+D185+D187)</f>
        <v>949982.86999999988</v>
      </c>
      <c r="E162" s="235">
        <f>SUM(E163+E168+E175+E185+E187)</f>
        <v>2286289.2000000002</v>
      </c>
      <c r="F162" s="235">
        <f>SUM(F163+F168+F175+F185+F187)</f>
        <v>2286289.2000000002</v>
      </c>
      <c r="G162" s="235">
        <f>SUM(G163+G168+G175+G185+G187)</f>
        <v>957981.10000000009</v>
      </c>
      <c r="H162" s="62">
        <f t="shared" si="2"/>
        <v>100.84193412877016</v>
      </c>
      <c r="I162" s="62">
        <f t="shared" si="3"/>
        <v>41.901133942285171</v>
      </c>
    </row>
    <row r="163" spans="1:9" s="158" customFormat="1">
      <c r="A163" s="209">
        <v>321</v>
      </c>
      <c r="B163" s="208" t="s">
        <v>366</v>
      </c>
      <c r="C163" s="71" t="s">
        <v>67</v>
      </c>
      <c r="D163" s="202">
        <f>SUM(D164:D167)</f>
        <v>22633.94</v>
      </c>
      <c r="E163" s="260">
        <f>SUM(E164:E167)</f>
        <v>77700</v>
      </c>
      <c r="F163" s="260">
        <f>SUM(F164:F167)</f>
        <v>77700</v>
      </c>
      <c r="G163" s="260">
        <f>SUM(G164:G167)</f>
        <v>28088.39</v>
      </c>
      <c r="H163" s="107">
        <f t="shared" si="2"/>
        <v>124.09854404491662</v>
      </c>
      <c r="I163" s="107">
        <f t="shared" si="3"/>
        <v>36.149794079794077</v>
      </c>
    </row>
    <row r="164" spans="1:9">
      <c r="A164" s="203">
        <v>3211</v>
      </c>
      <c r="B164" s="205" t="s">
        <v>366</v>
      </c>
      <c r="C164" s="137" t="s">
        <v>178</v>
      </c>
      <c r="D164" s="154">
        <f t="shared" ref="D164:G165" si="6">SUM(D286+D306+D375+D403+D494+D529)</f>
        <v>5673.39</v>
      </c>
      <c r="E164" s="154">
        <f t="shared" si="6"/>
        <v>23300</v>
      </c>
      <c r="F164" s="154">
        <f t="shared" si="6"/>
        <v>23300</v>
      </c>
      <c r="G164" s="154">
        <f t="shared" si="6"/>
        <v>9195.5299999999988</v>
      </c>
      <c r="H164" s="107">
        <f t="shared" si="2"/>
        <v>162.08175359000526</v>
      </c>
      <c r="I164" s="107">
        <f t="shared" si="3"/>
        <v>39.465793991416305</v>
      </c>
    </row>
    <row r="165" spans="1:9">
      <c r="A165" s="207">
        <v>3212</v>
      </c>
      <c r="B165" s="205" t="s">
        <v>366</v>
      </c>
      <c r="C165" s="137" t="s">
        <v>99</v>
      </c>
      <c r="D165" s="154">
        <f t="shared" si="6"/>
        <v>9108.5499999999993</v>
      </c>
      <c r="E165" s="154">
        <f t="shared" si="6"/>
        <v>30900</v>
      </c>
      <c r="F165" s="154">
        <f t="shared" si="6"/>
        <v>30900</v>
      </c>
      <c r="G165" s="154">
        <f t="shared" si="6"/>
        <v>11861.859999999999</v>
      </c>
      <c r="H165" s="107">
        <f t="shared" si="2"/>
        <v>130.22775304521576</v>
      </c>
      <c r="I165" s="107">
        <f t="shared" si="3"/>
        <v>38.387896440129445</v>
      </c>
    </row>
    <row r="166" spans="1:9">
      <c r="A166" s="207">
        <v>3213</v>
      </c>
      <c r="B166" s="205" t="s">
        <v>366</v>
      </c>
      <c r="C166" s="137" t="s">
        <v>101</v>
      </c>
      <c r="D166" s="154">
        <f>SUM(D288+D308+D377+D405+D496)</f>
        <v>4550</v>
      </c>
      <c r="E166" s="154">
        <f>SUM(E288+E308+E377+E405+E496)</f>
        <v>13500</v>
      </c>
      <c r="F166" s="154">
        <f>SUM(F288+F308+F377+F405+F496)</f>
        <v>13500</v>
      </c>
      <c r="G166" s="154">
        <f>SUM(G288+G308+G377+G405+G496)</f>
        <v>3125</v>
      </c>
      <c r="H166" s="107">
        <f t="shared" si="2"/>
        <v>68.681318681318686</v>
      </c>
      <c r="I166" s="107">
        <f t="shared" si="3"/>
        <v>23.148148148148149</v>
      </c>
    </row>
    <row r="167" spans="1:9">
      <c r="A167" s="207">
        <v>3214</v>
      </c>
      <c r="B167" s="205" t="s">
        <v>366</v>
      </c>
      <c r="C167" s="137" t="s">
        <v>301</v>
      </c>
      <c r="D167" s="154">
        <f>SUM(D309+D406)</f>
        <v>3302</v>
      </c>
      <c r="E167" s="154">
        <f>SUM(E309+E406)</f>
        <v>10000</v>
      </c>
      <c r="F167" s="154">
        <f>SUM(F309+F406)</f>
        <v>10000</v>
      </c>
      <c r="G167" s="154">
        <f>SUM(G309+G406)</f>
        <v>3906</v>
      </c>
      <c r="H167" s="107">
        <f t="shared" si="2"/>
        <v>118.29194427619625</v>
      </c>
      <c r="I167" s="107">
        <f t="shared" si="3"/>
        <v>39.06</v>
      </c>
    </row>
    <row r="168" spans="1:9" s="71" customFormat="1">
      <c r="A168" s="209">
        <v>322</v>
      </c>
      <c r="B168" s="208" t="s">
        <v>366</v>
      </c>
      <c r="C168" s="71" t="s">
        <v>68</v>
      </c>
      <c r="D168" s="202">
        <f>SUM(D169:D174)</f>
        <v>257758.62</v>
      </c>
      <c r="E168" s="260">
        <f>SUM(E169:E174)</f>
        <v>716600</v>
      </c>
      <c r="F168" s="260">
        <f>SUM(F169:F174)</f>
        <v>716600</v>
      </c>
      <c r="G168" s="260">
        <f>SUM(G169:G174)</f>
        <v>267172.26</v>
      </c>
      <c r="H168" s="107">
        <f t="shared" si="2"/>
        <v>103.65211452482173</v>
      </c>
      <c r="I168" s="107">
        <f t="shared" si="3"/>
        <v>37.283318448227746</v>
      </c>
    </row>
    <row r="169" spans="1:9">
      <c r="A169" s="207">
        <v>3221</v>
      </c>
      <c r="B169" s="205" t="s">
        <v>366</v>
      </c>
      <c r="C169" s="137" t="s">
        <v>63</v>
      </c>
      <c r="D169" s="154">
        <f>SUM(D310+D407+D439+D497+D531+D686)</f>
        <v>71005.34</v>
      </c>
      <c r="E169" s="154">
        <f>SUM(E310+E407+E439+E497+E531+E686)</f>
        <v>234400</v>
      </c>
      <c r="F169" s="154">
        <f>SUM(F310+F407+F439+F497+F531+F686)</f>
        <v>234400</v>
      </c>
      <c r="G169" s="154">
        <f>SUM(G310+G407+G439+G497+G531+G686)</f>
        <v>56875.259999999995</v>
      </c>
      <c r="H169" s="107">
        <f t="shared" si="2"/>
        <v>80.0999755793015</v>
      </c>
      <c r="I169" s="107">
        <f t="shared" si="3"/>
        <v>24.264189419795219</v>
      </c>
    </row>
    <row r="170" spans="1:9">
      <c r="A170" s="207">
        <v>3222</v>
      </c>
      <c r="B170" s="205" t="s">
        <v>366</v>
      </c>
      <c r="C170" s="137" t="s">
        <v>69</v>
      </c>
      <c r="D170" s="154">
        <f>SUM(D408)</f>
        <v>29489</v>
      </c>
      <c r="E170" s="154">
        <f>SUM(E408)</f>
        <v>75000</v>
      </c>
      <c r="F170" s="154">
        <f>SUM(F408)</f>
        <v>75000</v>
      </c>
      <c r="G170" s="154">
        <f>SUM(G408)</f>
        <v>33457.480000000003</v>
      </c>
      <c r="H170" s="107">
        <f t="shared" si="2"/>
        <v>113.45749262436841</v>
      </c>
      <c r="I170" s="107">
        <f t="shared" si="3"/>
        <v>44.609973333333336</v>
      </c>
    </row>
    <row r="171" spans="1:9" s="71" customFormat="1">
      <c r="A171" s="203">
        <v>3223</v>
      </c>
      <c r="B171" s="205" t="s">
        <v>366</v>
      </c>
      <c r="C171" s="137" t="s">
        <v>70</v>
      </c>
      <c r="D171" s="154">
        <f>SUM(D311+D312+D313+D379+D409+D410+D411+D498+D532+D591)</f>
        <v>113689.25</v>
      </c>
      <c r="E171" s="154">
        <f>SUM(E311+E312+E313+E379+E409+E410+E411+E498+E532+E591)</f>
        <v>324400</v>
      </c>
      <c r="F171" s="154">
        <f>SUM(F311+F312+F313+F379+F409+F410+F411+F498+F532+F591)</f>
        <v>324400</v>
      </c>
      <c r="G171" s="154">
        <f>SUM(G311+G312+G313+G379+G409+G410+G411+G498+G532+G591)</f>
        <v>138115.24</v>
      </c>
      <c r="H171" s="107">
        <f t="shared" si="2"/>
        <v>121.4848721405058</v>
      </c>
      <c r="I171" s="107">
        <f t="shared" si="3"/>
        <v>42.575598027127</v>
      </c>
    </row>
    <row r="172" spans="1:9">
      <c r="A172" s="203">
        <v>3224</v>
      </c>
      <c r="B172" s="205" t="s">
        <v>366</v>
      </c>
      <c r="C172" s="137" t="s">
        <v>71</v>
      </c>
      <c r="D172" s="154">
        <f>SUM(D314+D380+D412+D499+D542+D581)</f>
        <v>13050.42</v>
      </c>
      <c r="E172" s="154">
        <f>SUM(E314+E380+E412+E499+E542+E581)</f>
        <v>59500</v>
      </c>
      <c r="F172" s="154">
        <f>SUM(F314+F380+F412+F499+F542+F581)</f>
        <v>59500</v>
      </c>
      <c r="G172" s="154">
        <f>SUM(G314+G380+G412+G499+G542+G581)</f>
        <v>12476.189999999999</v>
      </c>
      <c r="H172" s="107">
        <f t="shared" si="2"/>
        <v>95.599911726978888</v>
      </c>
      <c r="I172" s="107">
        <f t="shared" si="3"/>
        <v>20.968386554621844</v>
      </c>
    </row>
    <row r="173" spans="1:9">
      <c r="A173" s="203">
        <v>3225</v>
      </c>
      <c r="B173" s="205" t="s">
        <v>366</v>
      </c>
      <c r="C173" s="137" t="s">
        <v>190</v>
      </c>
      <c r="D173" s="154">
        <f>SUM(D315+D381+D413+D449+D500+D533)</f>
        <v>29430.61</v>
      </c>
      <c r="E173" s="154">
        <f>SUM(E315+E381+E413+E449+E500+E533)</f>
        <v>18800</v>
      </c>
      <c r="F173" s="154">
        <f>SUM(F315+F381+F413+F449+F500+F533)</f>
        <v>18800</v>
      </c>
      <c r="G173" s="154">
        <f>SUM(G315+G381+G413+G449+G500+G533)</f>
        <v>26248.090000000004</v>
      </c>
      <c r="H173" s="107">
        <f t="shared" si="2"/>
        <v>89.186360731225093</v>
      </c>
      <c r="I173" s="107">
        <f t="shared" si="3"/>
        <v>139.61750000000001</v>
      </c>
    </row>
    <row r="174" spans="1:9">
      <c r="A174" s="203">
        <v>3227</v>
      </c>
      <c r="B174" s="205" t="s">
        <v>366</v>
      </c>
      <c r="C174" s="137" t="s">
        <v>303</v>
      </c>
      <c r="D174" s="154">
        <f>SUM(D316+D378+D414)</f>
        <v>1094</v>
      </c>
      <c r="E174" s="154">
        <f>SUM(E316+E378+E414)</f>
        <v>4500</v>
      </c>
      <c r="F174" s="154">
        <f>SUM(F316+F378+F414)</f>
        <v>4500</v>
      </c>
      <c r="G174" s="154">
        <f>SUM(G316+G378+G414)</f>
        <v>0</v>
      </c>
      <c r="H174" s="107">
        <f t="shared" si="2"/>
        <v>0</v>
      </c>
      <c r="I174" s="107">
        <f t="shared" si="3"/>
        <v>0</v>
      </c>
    </row>
    <row r="175" spans="1:9">
      <c r="A175" s="209">
        <v>323</v>
      </c>
      <c r="B175" s="218" t="s">
        <v>371</v>
      </c>
      <c r="C175" s="71" t="s">
        <v>43</v>
      </c>
      <c r="D175" s="202">
        <f>SUM(D176:D184)</f>
        <v>572839.59</v>
      </c>
      <c r="E175" s="260">
        <f>SUM(E176:E184)</f>
        <v>1348600</v>
      </c>
      <c r="F175" s="260">
        <f>SUM(F176:F184)</f>
        <v>1348600</v>
      </c>
      <c r="G175" s="260">
        <f>SUM(G176:G184)</f>
        <v>574743.6100000001</v>
      </c>
      <c r="H175" s="107">
        <f t="shared" si="2"/>
        <v>100.33238275308453</v>
      </c>
      <c r="I175" s="107">
        <f t="shared" si="3"/>
        <v>42.617796974640378</v>
      </c>
    </row>
    <row r="176" spans="1:9">
      <c r="A176" s="207">
        <v>3231</v>
      </c>
      <c r="B176" s="205" t="s">
        <v>366</v>
      </c>
      <c r="C176" s="137" t="s">
        <v>44</v>
      </c>
      <c r="D176" s="154">
        <f>SUM(D317+D382+D415+D501+D534)</f>
        <v>24881.83</v>
      </c>
      <c r="E176" s="154">
        <f>SUM(E317+E382+E415+E501+E534+E561)</f>
        <v>58200</v>
      </c>
      <c r="F176" s="154">
        <f>SUM(F317+F382+F415+F501+F534+F561)</f>
        <v>58200</v>
      </c>
      <c r="G176" s="154">
        <f>SUM(G317+G382+G415+G501+G534+G561)</f>
        <v>27349.88</v>
      </c>
      <c r="H176" s="107">
        <f t="shared" si="2"/>
        <v>109.91908553349974</v>
      </c>
      <c r="I176" s="107">
        <f t="shared" si="3"/>
        <v>46.992920962199314</v>
      </c>
    </row>
    <row r="177" spans="1:9" s="71" customFormat="1">
      <c r="A177" s="203">
        <v>3232</v>
      </c>
      <c r="B177" s="205" t="s">
        <v>371</v>
      </c>
      <c r="C177" s="137" t="s">
        <v>72</v>
      </c>
      <c r="D177" s="154">
        <f>SUM(D318+D319+D320+D383+D384+D416+D417+D502+D535+D582+D583+D584+D585+D589+D597)</f>
        <v>286387.97000000003</v>
      </c>
      <c r="E177" s="154">
        <f>SUM(E318+E319+E320+E383+E384+E416+E417+E502+E535+E582+E583+E584+E585+E589+E597)</f>
        <v>751000</v>
      </c>
      <c r="F177" s="154">
        <f>SUM(F318+F319+F320+F383+F384+F416+F417+F502+F535+F582+F583+F584+F585+F589+F597)</f>
        <v>751000</v>
      </c>
      <c r="G177" s="154">
        <f>SUM(G318+G319+G320+G383+G384+G416+G417+G502+G535+G582+G583+G584+G585+G589+G597)</f>
        <v>287614.53000000003</v>
      </c>
      <c r="H177" s="107">
        <f t="shared" si="2"/>
        <v>100.42828614623723</v>
      </c>
      <c r="I177" s="107">
        <f t="shared" si="3"/>
        <v>38.297540612516649</v>
      </c>
    </row>
    <row r="178" spans="1:9">
      <c r="A178" s="207">
        <v>3233</v>
      </c>
      <c r="B178" s="205" t="s">
        <v>366</v>
      </c>
      <c r="C178" s="137" t="s">
        <v>45</v>
      </c>
      <c r="D178" s="154">
        <f>SUM(D321+D418+D503+D536)</f>
        <v>76971.88</v>
      </c>
      <c r="E178" s="154">
        <f>SUM(E321+E418+E503+E536+E562)</f>
        <v>103000</v>
      </c>
      <c r="F178" s="154">
        <f>SUM(F321+F418+F503+F536+F562)</f>
        <v>103000</v>
      </c>
      <c r="G178" s="154">
        <f>SUM(G321+G418+G503+G536+G562)</f>
        <v>92539.16</v>
      </c>
      <c r="H178" s="107">
        <f t="shared" si="2"/>
        <v>120.22463268403993</v>
      </c>
      <c r="I178" s="107">
        <f t="shared" si="3"/>
        <v>89.843844660194179</v>
      </c>
    </row>
    <row r="179" spans="1:9">
      <c r="A179" s="207">
        <v>3234</v>
      </c>
      <c r="B179" s="205" t="s">
        <v>366</v>
      </c>
      <c r="C179" s="137" t="s">
        <v>46</v>
      </c>
      <c r="D179" s="154">
        <f>SUM(D322+D323+D324+D325+D326+D327+D419+D420+D421+D422+D423+D504+D537+D607)</f>
        <v>9524.98</v>
      </c>
      <c r="E179" s="154">
        <f>SUM(E322+E323+E324+E325+E326+E327+E419+E420+E421+E422+E423+E504+E537+E607)</f>
        <v>43200</v>
      </c>
      <c r="F179" s="154">
        <f>SUM(F322+F323+F324+F325+F326+F327+F419+F420+F421+F422+F423+F504+F537+F607)</f>
        <v>43200</v>
      </c>
      <c r="G179" s="154">
        <f>SUM(G322+G323+G324+G325+G326+G327+G419+G420+G421+G422+G423+G504+G537+G607)</f>
        <v>32285.769999999997</v>
      </c>
      <c r="H179" s="107">
        <f t="shared" si="2"/>
        <v>338.95892694787813</v>
      </c>
      <c r="I179" s="107">
        <f t="shared" si="3"/>
        <v>74.735578703703695</v>
      </c>
    </row>
    <row r="180" spans="1:9">
      <c r="A180" s="207">
        <v>3235</v>
      </c>
      <c r="B180" s="205" t="s">
        <v>366</v>
      </c>
      <c r="C180" s="137" t="s">
        <v>163</v>
      </c>
      <c r="D180" s="154">
        <f>SUM(D328+D538)</f>
        <v>18700</v>
      </c>
      <c r="E180" s="154">
        <f>SUM(E328+E538+E563)</f>
        <v>19000</v>
      </c>
      <c r="F180" s="154">
        <f>SUM(F328+F538+F563)</f>
        <v>19000</v>
      </c>
      <c r="G180" s="154">
        <f>SUM(G328+G538+G563)</f>
        <v>19500</v>
      </c>
      <c r="H180" s="107">
        <f t="shared" si="2"/>
        <v>104.27807486631015</v>
      </c>
      <c r="I180" s="107">
        <f t="shared" si="3"/>
        <v>102.63157894736842</v>
      </c>
    </row>
    <row r="181" spans="1:9">
      <c r="A181" s="207">
        <v>3236</v>
      </c>
      <c r="B181" s="205" t="s">
        <v>366</v>
      </c>
      <c r="C181" s="137" t="s">
        <v>431</v>
      </c>
      <c r="D181" s="154">
        <f>SUM(D424)</f>
        <v>2410</v>
      </c>
      <c r="E181" s="154">
        <f>SUM(E424)</f>
        <v>11100</v>
      </c>
      <c r="F181" s="154">
        <f>SUM(F424)</f>
        <v>11100</v>
      </c>
      <c r="G181" s="154">
        <f>SUM(G424)</f>
        <v>2639.97</v>
      </c>
      <c r="H181" s="107">
        <f t="shared" si="2"/>
        <v>109.54232365145226</v>
      </c>
      <c r="I181" s="107">
        <f t="shared" si="3"/>
        <v>23.783513513513512</v>
      </c>
    </row>
    <row r="182" spans="1:9" s="71" customFormat="1">
      <c r="A182" s="203">
        <v>3237</v>
      </c>
      <c r="B182" s="205" t="s">
        <v>366</v>
      </c>
      <c r="C182" s="137" t="s">
        <v>49</v>
      </c>
      <c r="D182" s="154">
        <f>SUM(D291+D329+D425+D440+D505+D541+D603+D615+D692)</f>
        <v>111117.34</v>
      </c>
      <c r="E182" s="154">
        <f>SUM(E291+E329+E425+E440+E505+E541+E564+E603+E615+E692)</f>
        <v>86600</v>
      </c>
      <c r="F182" s="154">
        <f>SUM(F291+F329+F425+F440+F505+F541+F564+F603+F615+F692)</f>
        <v>86600</v>
      </c>
      <c r="G182" s="154">
        <f>SUM(G291+G329+G425+G440+G505+G541+G564+G603+G615+G692)</f>
        <v>40289.26</v>
      </c>
      <c r="H182" s="107">
        <f t="shared" si="2"/>
        <v>36.258301359625783</v>
      </c>
      <c r="I182" s="107">
        <f t="shared" si="3"/>
        <v>46.523394919168595</v>
      </c>
    </row>
    <row r="183" spans="1:9" s="71" customFormat="1">
      <c r="A183" s="203">
        <v>3238</v>
      </c>
      <c r="B183" s="205" t="s">
        <v>366</v>
      </c>
      <c r="C183" s="137" t="s">
        <v>128</v>
      </c>
      <c r="D183" s="154">
        <f>SUM(D330+D426+D506+D543)</f>
        <v>13700</v>
      </c>
      <c r="E183" s="154">
        <f>SUM(E330+E426+E506+E543)</f>
        <v>26000</v>
      </c>
      <c r="F183" s="154">
        <f>SUM(F330+F426+F506+F543)</f>
        <v>26000</v>
      </c>
      <c r="G183" s="154">
        <f>SUM(G330+G426+G506+G543)</f>
        <v>16400</v>
      </c>
      <c r="H183" s="107">
        <f t="shared" si="2"/>
        <v>119.70802919708031</v>
      </c>
      <c r="I183" s="107">
        <f t="shared" si="3"/>
        <v>63.076923076923073</v>
      </c>
    </row>
    <row r="184" spans="1:9">
      <c r="A184" s="203">
        <v>3239</v>
      </c>
      <c r="B184" s="205" t="s">
        <v>366</v>
      </c>
      <c r="C184" s="137" t="s">
        <v>325</v>
      </c>
      <c r="D184" s="107">
        <f>SUM(D331+D427+D507+D544+D557+D601+D627)</f>
        <v>29145.589999999997</v>
      </c>
      <c r="E184" s="107">
        <f>SUM(E331+E427+E507+E544+E557+E565+E601+E627)</f>
        <v>250500</v>
      </c>
      <c r="F184" s="107">
        <f>SUM(F331+F427+F507+F544+F557+F565+F601+F627)</f>
        <v>250500</v>
      </c>
      <c r="G184" s="107">
        <f>SUM(G331+G427+G507+G544+G557+G565+G601+G627)</f>
        <v>56125.04</v>
      </c>
      <c r="H184" s="107">
        <f t="shared" si="2"/>
        <v>192.56786361161332</v>
      </c>
      <c r="I184" s="107">
        <f t="shared" si="3"/>
        <v>22.405205588822355</v>
      </c>
    </row>
    <row r="185" spans="1:9">
      <c r="A185" s="206">
        <v>324</v>
      </c>
      <c r="B185" s="208" t="s">
        <v>367</v>
      </c>
      <c r="C185" s="71" t="s">
        <v>376</v>
      </c>
      <c r="D185" s="177">
        <f>SUM(D186)</f>
        <v>3132.22</v>
      </c>
      <c r="E185" s="237">
        <f>SUM(E186)</f>
        <v>12000</v>
      </c>
      <c r="F185" s="237">
        <f>SUM(F186)</f>
        <v>12000</v>
      </c>
      <c r="G185" s="237">
        <f>SUM(G186)</f>
        <v>0</v>
      </c>
      <c r="H185" s="107">
        <f t="shared" si="2"/>
        <v>0</v>
      </c>
      <c r="I185" s="107">
        <f t="shared" si="3"/>
        <v>0</v>
      </c>
    </row>
    <row r="186" spans="1:9">
      <c r="A186" s="203">
        <v>3241</v>
      </c>
      <c r="B186" s="205" t="s">
        <v>367</v>
      </c>
      <c r="C186" s="137" t="s">
        <v>377</v>
      </c>
      <c r="D186" s="107">
        <f>SUM(D332+D428)</f>
        <v>3132.22</v>
      </c>
      <c r="E186" s="107">
        <f>SUM(E332+E428)</f>
        <v>12000</v>
      </c>
      <c r="F186" s="107">
        <f>SUM(F332+F428)</f>
        <v>12000</v>
      </c>
      <c r="G186" s="107">
        <f>SUM(G332+G428)</f>
        <v>0</v>
      </c>
      <c r="H186" s="107">
        <f t="shared" ref="H186:H249" si="7">IF(G186&gt;0,G186/D186*100,0)</f>
        <v>0</v>
      </c>
      <c r="I186" s="107">
        <f t="shared" ref="I186:I249" si="8">IF(G186&gt;0,G186/F186*100,0)</f>
        <v>0</v>
      </c>
    </row>
    <row r="187" spans="1:9">
      <c r="A187" s="209">
        <v>329</v>
      </c>
      <c r="B187" s="208" t="s">
        <v>366</v>
      </c>
      <c r="C187" s="71" t="s">
        <v>47</v>
      </c>
      <c r="D187" s="177">
        <f>SUM(D188:D193)</f>
        <v>93618.5</v>
      </c>
      <c r="E187" s="237">
        <f>SUM(E188:E193)</f>
        <v>131389.20000000001</v>
      </c>
      <c r="F187" s="237">
        <f>SUM(F188:F193)</f>
        <v>131389.20000000001</v>
      </c>
      <c r="G187" s="237">
        <f>SUM(G188:G193)</f>
        <v>87976.839999999982</v>
      </c>
      <c r="H187" s="107">
        <f t="shared" si="7"/>
        <v>93.973776550574911</v>
      </c>
      <c r="I187" s="107">
        <f t="shared" si="8"/>
        <v>66.958958574981793</v>
      </c>
    </row>
    <row r="188" spans="1:9">
      <c r="A188" s="207">
        <v>3291</v>
      </c>
      <c r="B188" s="205" t="s">
        <v>366</v>
      </c>
      <c r="C188" s="137" t="s">
        <v>73</v>
      </c>
      <c r="D188" s="107">
        <f>SUM(D289)</f>
        <v>10617.99</v>
      </c>
      <c r="E188" s="230">
        <f>SUM(E289)</f>
        <v>28000</v>
      </c>
      <c r="F188" s="230">
        <f>SUM(F289)</f>
        <v>28000</v>
      </c>
      <c r="G188" s="230">
        <f>SUM(G289)</f>
        <v>11761.46</v>
      </c>
      <c r="H188" s="107">
        <f t="shared" si="7"/>
        <v>110.76917571028038</v>
      </c>
      <c r="I188" s="107">
        <f t="shared" si="8"/>
        <v>42.005214285714281</v>
      </c>
    </row>
    <row r="189" spans="1:9">
      <c r="A189" s="207">
        <v>3292</v>
      </c>
      <c r="B189" s="205" t="s">
        <v>366</v>
      </c>
      <c r="C189" s="137" t="s">
        <v>50</v>
      </c>
      <c r="D189" s="107">
        <f>SUM(D333+D385+D429+D508+D539)</f>
        <v>10464.369999999999</v>
      </c>
      <c r="E189" s="107">
        <f>SUM(E333+E385+E429+E508+E539)</f>
        <v>21300</v>
      </c>
      <c r="F189" s="107">
        <f>SUM(F333+F385+F429+F508+F539)</f>
        <v>21300</v>
      </c>
      <c r="G189" s="107">
        <f>SUM(G333+G385+G429+G508+G539)</f>
        <v>13117.89</v>
      </c>
      <c r="H189" s="107">
        <f t="shared" si="7"/>
        <v>125.35766606111977</v>
      </c>
      <c r="I189" s="107">
        <f t="shared" si="8"/>
        <v>61.58633802816901</v>
      </c>
    </row>
    <row r="190" spans="1:9">
      <c r="A190" s="24">
        <v>3293</v>
      </c>
      <c r="B190" s="27" t="s">
        <v>366</v>
      </c>
      <c r="C190" s="2" t="s">
        <v>51</v>
      </c>
      <c r="D190" s="8">
        <f>SUM(D290+D509+D540)</f>
        <v>47684.84</v>
      </c>
      <c r="E190" s="8">
        <f>SUM(E290+E509+E540+E566)</f>
        <v>51500</v>
      </c>
      <c r="F190" s="8">
        <f>SUM(F290+F509+F540+F566)</f>
        <v>51500</v>
      </c>
      <c r="G190" s="8">
        <f>SUM(G290+G509+G540+G566)</f>
        <v>40422.129999999997</v>
      </c>
      <c r="H190" s="107">
        <f t="shared" si="7"/>
        <v>84.769352272126739</v>
      </c>
      <c r="I190" s="107">
        <f t="shared" si="8"/>
        <v>78.489572815533975</v>
      </c>
    </row>
    <row r="191" spans="1:9">
      <c r="A191" s="24">
        <v>3294</v>
      </c>
      <c r="B191" s="27" t="s">
        <v>366</v>
      </c>
      <c r="C191" s="2" t="s">
        <v>74</v>
      </c>
      <c r="D191" s="8">
        <f>SUM(D334+D510)</f>
        <v>637.52</v>
      </c>
      <c r="E191" s="224">
        <f>SUM(E334+E510)</f>
        <v>4000</v>
      </c>
      <c r="F191" s="224">
        <f>SUM(F334+F510)</f>
        <v>4000</v>
      </c>
      <c r="G191" s="224">
        <f>SUM(G334+G510)</f>
        <v>1992.7</v>
      </c>
      <c r="H191" s="107">
        <f t="shared" si="7"/>
        <v>312.57058602083072</v>
      </c>
      <c r="I191" s="107">
        <f t="shared" si="8"/>
        <v>49.817500000000003</v>
      </c>
    </row>
    <row r="192" spans="1:9">
      <c r="A192" s="24">
        <v>3295</v>
      </c>
      <c r="B192" s="27" t="s">
        <v>366</v>
      </c>
      <c r="C192" s="2" t="s">
        <v>294</v>
      </c>
      <c r="D192" s="8">
        <f>SUM(D335+D430)</f>
        <v>528.78</v>
      </c>
      <c r="E192" s="8">
        <f>SUM(E335+E430)</f>
        <v>5000</v>
      </c>
      <c r="F192" s="8">
        <f>SUM(F335+F430)</f>
        <v>5000</v>
      </c>
      <c r="G192" s="8">
        <f>SUM(G335+G430)</f>
        <v>5031.01</v>
      </c>
      <c r="H192" s="107">
        <f t="shared" si="7"/>
        <v>951.43727069858937</v>
      </c>
      <c r="I192" s="107">
        <f t="shared" si="8"/>
        <v>100.62020000000001</v>
      </c>
    </row>
    <row r="193" spans="1:9" s="71" customFormat="1">
      <c r="A193" s="75">
        <v>3299</v>
      </c>
      <c r="B193" s="27" t="s">
        <v>366</v>
      </c>
      <c r="C193" s="2" t="s">
        <v>75</v>
      </c>
      <c r="D193" s="20">
        <f>SUM(D336+D431+D511+D701)</f>
        <v>23685</v>
      </c>
      <c r="E193" s="20">
        <f>SUM(E336+E431+E511+E567+E701)</f>
        <v>21589.200000000001</v>
      </c>
      <c r="F193" s="20">
        <f>SUM(F336+F431+F511+F567+F701)</f>
        <v>21589.200000000001</v>
      </c>
      <c r="G193" s="20">
        <f>SUM(G336+G431+G511+G567+G701)</f>
        <v>15651.65</v>
      </c>
      <c r="H193" s="107">
        <f t="shared" si="7"/>
        <v>66.082541693054679</v>
      </c>
      <c r="I193" s="107">
        <f t="shared" si="8"/>
        <v>72.497591388286736</v>
      </c>
    </row>
    <row r="194" spans="1:9">
      <c r="A194" s="6">
        <v>34</v>
      </c>
      <c r="B194" s="124"/>
      <c r="C194" s="12" t="s">
        <v>52</v>
      </c>
      <c r="D194" s="57">
        <f>SUM(D195+D198)</f>
        <v>14488.07</v>
      </c>
      <c r="E194" s="235">
        <f>SUM(E195+E198)</f>
        <v>34300</v>
      </c>
      <c r="F194" s="235">
        <f>SUM(F195+F198)</f>
        <v>34300</v>
      </c>
      <c r="G194" s="235">
        <f>SUM(G195+G198)</f>
        <v>13414.87</v>
      </c>
      <c r="H194" s="62">
        <f t="shared" si="7"/>
        <v>92.592526126668361</v>
      </c>
      <c r="I194" s="62">
        <f t="shared" si="8"/>
        <v>39.110408163265312</v>
      </c>
    </row>
    <row r="195" spans="1:9" s="71" customFormat="1">
      <c r="A195" s="209">
        <v>342</v>
      </c>
      <c r="B195" s="208" t="s">
        <v>366</v>
      </c>
      <c r="C195" s="71" t="s">
        <v>53</v>
      </c>
      <c r="D195" s="202">
        <f>SUM(D196:D197)</f>
        <v>5937.45</v>
      </c>
      <c r="E195" s="260">
        <f>SUM(E196:E197)</f>
        <v>2000</v>
      </c>
      <c r="F195" s="260">
        <f>SUM(F196:F197)</f>
        <v>2000</v>
      </c>
      <c r="G195" s="260">
        <f>SUM(G196:G197)</f>
        <v>1866.44</v>
      </c>
      <c r="H195" s="107">
        <f t="shared" si="7"/>
        <v>31.43504366352559</v>
      </c>
      <c r="I195" s="107">
        <f t="shared" si="8"/>
        <v>93.322000000000003</v>
      </c>
    </row>
    <row r="196" spans="1:9">
      <c r="A196" s="203">
        <v>3422</v>
      </c>
      <c r="B196" s="205" t="s">
        <v>366</v>
      </c>
      <c r="C196" s="137" t="s">
        <v>171</v>
      </c>
      <c r="D196" s="154">
        <v>0</v>
      </c>
      <c r="E196" s="223">
        <v>0</v>
      </c>
      <c r="F196" s="223">
        <v>0</v>
      </c>
      <c r="G196" s="223">
        <v>0</v>
      </c>
      <c r="H196" s="107">
        <f t="shared" si="7"/>
        <v>0</v>
      </c>
      <c r="I196" s="107">
        <f t="shared" si="8"/>
        <v>0</v>
      </c>
    </row>
    <row r="197" spans="1:9" s="71" customFormat="1">
      <c r="A197" s="207">
        <v>3423</v>
      </c>
      <c r="B197" s="205" t="s">
        <v>366</v>
      </c>
      <c r="C197" s="137" t="s">
        <v>172</v>
      </c>
      <c r="D197" s="154">
        <f>SUM(D365+D457)</f>
        <v>5937.45</v>
      </c>
      <c r="E197" s="154">
        <f>SUM(E365+E457)</f>
        <v>2000</v>
      </c>
      <c r="F197" s="154">
        <f>SUM(F365+F457)</f>
        <v>2000</v>
      </c>
      <c r="G197" s="154">
        <f>SUM(G365+G457)</f>
        <v>1866.44</v>
      </c>
      <c r="H197" s="107">
        <f t="shared" si="7"/>
        <v>31.43504366352559</v>
      </c>
      <c r="I197" s="107">
        <f t="shared" si="8"/>
        <v>93.322000000000003</v>
      </c>
    </row>
    <row r="198" spans="1:9" s="71" customFormat="1">
      <c r="A198" s="209">
        <v>343</v>
      </c>
      <c r="B198" s="208" t="s">
        <v>366</v>
      </c>
      <c r="C198" s="71" t="s">
        <v>54</v>
      </c>
      <c r="D198" s="177">
        <f>SUM(D199:D201)</f>
        <v>8550.619999999999</v>
      </c>
      <c r="E198" s="237">
        <f>SUM(E199:E201)</f>
        <v>32300</v>
      </c>
      <c r="F198" s="237">
        <f>SUM(F199:F201)</f>
        <v>32300</v>
      </c>
      <c r="G198" s="237">
        <f>SUM(G199:G201)</f>
        <v>11548.43</v>
      </c>
      <c r="H198" s="107">
        <f t="shared" si="7"/>
        <v>135.0595629322786</v>
      </c>
      <c r="I198" s="107">
        <f t="shared" si="8"/>
        <v>35.753653250773993</v>
      </c>
    </row>
    <row r="199" spans="1:9" s="71" customFormat="1">
      <c r="A199" s="203">
        <v>3431</v>
      </c>
      <c r="B199" s="205" t="s">
        <v>366</v>
      </c>
      <c r="C199" s="137" t="s">
        <v>48</v>
      </c>
      <c r="D199" s="107">
        <f t="shared" ref="D199:G200" si="9">SUM(D338+D433+D513+D546)</f>
        <v>4865.5</v>
      </c>
      <c r="E199" s="107">
        <f>SUM(E338+E433+E513+E546)</f>
        <v>14600</v>
      </c>
      <c r="F199" s="107">
        <f>SUM(F338+F433+F513+F546)</f>
        <v>14600</v>
      </c>
      <c r="G199" s="107">
        <f t="shared" si="9"/>
        <v>5406.6600000000008</v>
      </c>
      <c r="H199" s="107">
        <f t="shared" si="7"/>
        <v>111.12239235433152</v>
      </c>
      <c r="I199" s="107">
        <f t="shared" si="8"/>
        <v>37.031917808219184</v>
      </c>
    </row>
    <row r="200" spans="1:9" s="71" customFormat="1">
      <c r="A200" s="24">
        <v>3433</v>
      </c>
      <c r="B200" s="27" t="s">
        <v>366</v>
      </c>
      <c r="C200" s="2" t="s">
        <v>55</v>
      </c>
      <c r="D200" s="20">
        <f t="shared" si="9"/>
        <v>52</v>
      </c>
      <c r="E200" s="20">
        <f>SUM(E339+E434+E514+E547)</f>
        <v>1500</v>
      </c>
      <c r="F200" s="20">
        <f>SUM(F339+F434+F514+F547)</f>
        <v>1500</v>
      </c>
      <c r="G200" s="20">
        <f t="shared" si="9"/>
        <v>0</v>
      </c>
      <c r="H200" s="107">
        <f t="shared" si="7"/>
        <v>0</v>
      </c>
      <c r="I200" s="107">
        <f t="shared" si="8"/>
        <v>0</v>
      </c>
    </row>
    <row r="201" spans="1:9" s="71" customFormat="1">
      <c r="A201" s="75">
        <v>3434</v>
      </c>
      <c r="B201" s="27" t="s">
        <v>366</v>
      </c>
      <c r="C201" s="2" t="s">
        <v>76</v>
      </c>
      <c r="D201" s="8">
        <f>SUM(D340+D341+D342+D435+D515)</f>
        <v>3633.12</v>
      </c>
      <c r="E201" s="8">
        <f>SUM(E340+E341+E342+E435+E515)</f>
        <v>16200</v>
      </c>
      <c r="F201" s="8">
        <f>SUM(F340+F341+F342+F435+F515)</f>
        <v>16200</v>
      </c>
      <c r="G201" s="8">
        <f>SUM(G340+G341+G342+G435+G515)</f>
        <v>6141.77</v>
      </c>
      <c r="H201" s="107">
        <f t="shared" si="7"/>
        <v>169.04946712467523</v>
      </c>
      <c r="I201" s="107">
        <f t="shared" si="8"/>
        <v>37.912160493827166</v>
      </c>
    </row>
    <row r="202" spans="1:9" s="71" customFormat="1">
      <c r="A202" s="6">
        <v>35</v>
      </c>
      <c r="B202" s="123"/>
      <c r="C202" s="12" t="s">
        <v>17</v>
      </c>
      <c r="D202" s="57">
        <f>SUM(D203+D205)</f>
        <v>13193.869999999999</v>
      </c>
      <c r="E202" s="235">
        <f>SUM(E203+E205)</f>
        <v>44000</v>
      </c>
      <c r="F202" s="235">
        <f>SUM(F203+F205)</f>
        <v>44000</v>
      </c>
      <c r="G202" s="235">
        <f>SUM(G203+G205)</f>
        <v>14794.279999999999</v>
      </c>
      <c r="H202" s="62">
        <f t="shared" si="7"/>
        <v>112.12995125766739</v>
      </c>
      <c r="I202" s="62">
        <f t="shared" si="8"/>
        <v>33.623363636363635</v>
      </c>
    </row>
    <row r="203" spans="1:9" s="71" customFormat="1">
      <c r="A203" s="209">
        <v>351</v>
      </c>
      <c r="B203" s="208" t="s">
        <v>366</v>
      </c>
      <c r="C203" s="71" t="s">
        <v>77</v>
      </c>
      <c r="D203" s="202">
        <f>SUM(D204)</f>
        <v>0</v>
      </c>
      <c r="E203" s="260">
        <f>SUM(E204)</f>
        <v>10000</v>
      </c>
      <c r="F203" s="260">
        <f>SUM(F204)</f>
        <v>10000</v>
      </c>
      <c r="G203" s="260">
        <f>SUM(G204)</f>
        <v>0</v>
      </c>
      <c r="H203" s="107">
        <f t="shared" si="7"/>
        <v>0</v>
      </c>
      <c r="I203" s="107">
        <f t="shared" si="8"/>
        <v>0</v>
      </c>
    </row>
    <row r="204" spans="1:9" s="71" customFormat="1">
      <c r="A204" s="203">
        <v>3512</v>
      </c>
      <c r="B204" s="205" t="s">
        <v>366</v>
      </c>
      <c r="C204" s="137" t="s">
        <v>78</v>
      </c>
      <c r="D204" s="154">
        <f>SUM(D609+D623)</f>
        <v>0</v>
      </c>
      <c r="E204" s="223">
        <f>SUM(E623)</f>
        <v>10000</v>
      </c>
      <c r="F204" s="223">
        <f>SUM(F623)</f>
        <v>10000</v>
      </c>
      <c r="G204" s="223">
        <f>SUM(G623)</f>
        <v>0</v>
      </c>
      <c r="H204" s="107">
        <f t="shared" si="7"/>
        <v>0</v>
      </c>
      <c r="I204" s="107">
        <f t="shared" si="8"/>
        <v>0</v>
      </c>
    </row>
    <row r="205" spans="1:9" s="71" customFormat="1">
      <c r="A205" s="209">
        <v>352</v>
      </c>
      <c r="B205" s="208" t="s">
        <v>366</v>
      </c>
      <c r="C205" s="71" t="s">
        <v>112</v>
      </c>
      <c r="D205" s="202">
        <f>SUM(D206:D207)</f>
        <v>13193.869999999999</v>
      </c>
      <c r="E205" s="260">
        <f>SUM(E206:E207)</f>
        <v>34000</v>
      </c>
      <c r="F205" s="260">
        <f>SUM(F206:F207)</f>
        <v>34000</v>
      </c>
      <c r="G205" s="260">
        <f>SUM(G206:G207)</f>
        <v>14794.279999999999</v>
      </c>
      <c r="H205" s="107">
        <f t="shared" si="7"/>
        <v>112.12995125766739</v>
      </c>
      <c r="I205" s="107">
        <f t="shared" si="8"/>
        <v>43.512588235294118</v>
      </c>
    </row>
    <row r="206" spans="1:9" s="71" customFormat="1">
      <c r="A206" s="203">
        <v>3522</v>
      </c>
      <c r="B206" s="205" t="s">
        <v>366</v>
      </c>
      <c r="C206" s="137" t="s">
        <v>100</v>
      </c>
      <c r="D206" s="154">
        <f>SUM(D632)</f>
        <v>9812.5</v>
      </c>
      <c r="E206" s="223">
        <f>SUM(E632)</f>
        <v>18000</v>
      </c>
      <c r="F206" s="223">
        <f>SUM(F632)</f>
        <v>18000</v>
      </c>
      <c r="G206" s="223">
        <f>SUM(G632)</f>
        <v>11774.98</v>
      </c>
      <c r="H206" s="107">
        <f t="shared" si="7"/>
        <v>119.99979617834396</v>
      </c>
      <c r="I206" s="107">
        <f t="shared" si="8"/>
        <v>65.416555555555561</v>
      </c>
    </row>
    <row r="207" spans="1:9" s="71" customFormat="1">
      <c r="A207" s="75">
        <v>3523</v>
      </c>
      <c r="B207" s="27" t="s">
        <v>366</v>
      </c>
      <c r="C207" s="2" t="s">
        <v>173</v>
      </c>
      <c r="D207" s="20">
        <f>SUM(D633+D634+D635+D636+D637+D650)</f>
        <v>3381.37</v>
      </c>
      <c r="E207" s="20">
        <f>SUM(E633+E634+E635+E636+E637+E650)</f>
        <v>16000</v>
      </c>
      <c r="F207" s="20">
        <f>SUM(F633+F634+F635+F636+F637+F650)</f>
        <v>16000</v>
      </c>
      <c r="G207" s="20">
        <f>SUM(G633+G634+G635+G636+G637+G650)</f>
        <v>3019.2999999999997</v>
      </c>
      <c r="H207" s="107">
        <f t="shared" si="7"/>
        <v>89.292209962234239</v>
      </c>
      <c r="I207" s="107">
        <f t="shared" si="8"/>
        <v>18.870625</v>
      </c>
    </row>
    <row r="208" spans="1:9" s="71" customFormat="1">
      <c r="A208" s="6">
        <v>36</v>
      </c>
      <c r="B208" s="123"/>
      <c r="C208" s="12" t="s">
        <v>274</v>
      </c>
      <c r="D208" s="57">
        <f>SUM(D209+D212)</f>
        <v>115033.72</v>
      </c>
      <c r="E208" s="57">
        <f>SUM(E209+E212)</f>
        <v>176000</v>
      </c>
      <c r="F208" s="57">
        <f>SUM(F209+F212)</f>
        <v>176000</v>
      </c>
      <c r="G208" s="57">
        <f>SUM(G209+G212)</f>
        <v>109495.52</v>
      </c>
      <c r="H208" s="62">
        <f t="shared" si="7"/>
        <v>95.185585583079472</v>
      </c>
      <c r="I208" s="62">
        <f t="shared" si="8"/>
        <v>62.213363636363638</v>
      </c>
    </row>
    <row r="209" spans="1:9" s="71" customFormat="1">
      <c r="A209" s="209">
        <v>363</v>
      </c>
      <c r="B209" s="208" t="s">
        <v>366</v>
      </c>
      <c r="C209" s="71" t="s">
        <v>275</v>
      </c>
      <c r="D209" s="202">
        <f>SUM(D210:D211)</f>
        <v>55989.919999999998</v>
      </c>
      <c r="E209" s="260">
        <f>SUM(E210:E211)</f>
        <v>0</v>
      </c>
      <c r="F209" s="260">
        <f>SUM(F210:F211)</f>
        <v>0</v>
      </c>
      <c r="G209" s="260">
        <f>SUM(G210:G211)</f>
        <v>0</v>
      </c>
      <c r="H209" s="107">
        <f t="shared" si="7"/>
        <v>0</v>
      </c>
      <c r="I209" s="107">
        <f t="shared" si="8"/>
        <v>0</v>
      </c>
    </row>
    <row r="210" spans="1:9">
      <c r="A210" s="207">
        <v>3631</v>
      </c>
      <c r="B210" s="205" t="s">
        <v>366</v>
      </c>
      <c r="C210" s="137" t="s">
        <v>276</v>
      </c>
      <c r="D210" s="154">
        <f>SUM(D344)</f>
        <v>55989.919999999998</v>
      </c>
      <c r="E210" s="154">
        <f>SUM(E344)</f>
        <v>0</v>
      </c>
      <c r="F210" s="154">
        <f>SUM(F344)</f>
        <v>0</v>
      </c>
      <c r="G210" s="154">
        <f>SUM(G344)</f>
        <v>0</v>
      </c>
      <c r="H210" s="107">
        <f t="shared" si="7"/>
        <v>0</v>
      </c>
      <c r="I210" s="107">
        <f t="shared" si="8"/>
        <v>0</v>
      </c>
    </row>
    <row r="211" spans="1:9" s="71" customFormat="1">
      <c r="A211" s="24">
        <v>3632</v>
      </c>
      <c r="B211" s="27" t="s">
        <v>366</v>
      </c>
      <c r="C211" s="2" t="s">
        <v>277</v>
      </c>
      <c r="D211" s="20">
        <v>0</v>
      </c>
      <c r="E211" s="222">
        <v>0</v>
      </c>
      <c r="F211" s="222">
        <v>0</v>
      </c>
      <c r="G211" s="222">
        <v>0</v>
      </c>
      <c r="H211" s="107">
        <f t="shared" si="7"/>
        <v>0</v>
      </c>
      <c r="I211" s="107">
        <f t="shared" si="8"/>
        <v>0</v>
      </c>
    </row>
    <row r="212" spans="1:9" s="71" customFormat="1">
      <c r="A212" s="5">
        <v>366</v>
      </c>
      <c r="B212" s="320"/>
      <c r="C212" s="3" t="s">
        <v>429</v>
      </c>
      <c r="D212" s="321">
        <f>SUM(D213)</f>
        <v>59043.8</v>
      </c>
      <c r="E212" s="321">
        <f>SUM(E213)</f>
        <v>176000</v>
      </c>
      <c r="F212" s="321">
        <f>SUM(F213)</f>
        <v>176000</v>
      </c>
      <c r="G212" s="321">
        <f>SUM(G213)</f>
        <v>109495.52</v>
      </c>
      <c r="H212" s="107">
        <f t="shared" si="7"/>
        <v>185.44795558551448</v>
      </c>
      <c r="I212" s="107">
        <f t="shared" si="8"/>
        <v>62.213363636363638</v>
      </c>
    </row>
    <row r="213" spans="1:9" s="71" customFormat="1">
      <c r="A213" s="24">
        <v>3661</v>
      </c>
      <c r="B213" s="27" t="s">
        <v>366</v>
      </c>
      <c r="C213" s="2" t="s">
        <v>430</v>
      </c>
      <c r="D213" s="20">
        <f>SUM(D460+D473)</f>
        <v>59043.8</v>
      </c>
      <c r="E213" s="20">
        <f>SUM(E460+E473)</f>
        <v>176000</v>
      </c>
      <c r="F213" s="20">
        <f>SUM(F460+F473)</f>
        <v>176000</v>
      </c>
      <c r="G213" s="20">
        <f>SUM(G460+G473)</f>
        <v>109495.52</v>
      </c>
      <c r="H213" s="107">
        <f t="shared" si="7"/>
        <v>185.44795558551448</v>
      </c>
      <c r="I213" s="107">
        <f t="shared" si="8"/>
        <v>62.213363636363638</v>
      </c>
    </row>
    <row r="214" spans="1:9" s="156" customFormat="1">
      <c r="A214" s="6">
        <v>37</v>
      </c>
      <c r="B214" s="123"/>
      <c r="C214" s="12" t="s">
        <v>56</v>
      </c>
      <c r="D214" s="57">
        <f>SUM(D215)</f>
        <v>115177.64</v>
      </c>
      <c r="E214" s="235">
        <f>SUM(E215)</f>
        <v>300000</v>
      </c>
      <c r="F214" s="235">
        <f>SUM(F215)</f>
        <v>300000</v>
      </c>
      <c r="G214" s="235">
        <f>SUM(G215)</f>
        <v>134964.56</v>
      </c>
      <c r="H214" s="62">
        <f t="shared" si="7"/>
        <v>117.17948032274319</v>
      </c>
      <c r="I214" s="62">
        <f t="shared" si="8"/>
        <v>44.988186666666671</v>
      </c>
    </row>
    <row r="215" spans="1:9" s="71" customFormat="1">
      <c r="A215" s="209">
        <v>372</v>
      </c>
      <c r="B215" s="208" t="s">
        <v>366</v>
      </c>
      <c r="C215" s="71" t="s">
        <v>278</v>
      </c>
      <c r="D215" s="177">
        <f>SUM(D216:D217)</f>
        <v>115177.64</v>
      </c>
      <c r="E215" s="237">
        <f>SUM(E216:E217)</f>
        <v>300000</v>
      </c>
      <c r="F215" s="237">
        <f>SUM(F216:F217)</f>
        <v>300000</v>
      </c>
      <c r="G215" s="237">
        <f>SUM(G216:G217)</f>
        <v>134964.56</v>
      </c>
      <c r="H215" s="107">
        <f t="shared" si="7"/>
        <v>117.17948032274319</v>
      </c>
      <c r="I215" s="107">
        <f t="shared" si="8"/>
        <v>44.988186666666671</v>
      </c>
    </row>
    <row r="216" spans="1:9" s="71" customFormat="1">
      <c r="A216" s="75">
        <v>3721</v>
      </c>
      <c r="B216" s="27" t="s">
        <v>366</v>
      </c>
      <c r="C216" s="2" t="s">
        <v>57</v>
      </c>
      <c r="D216" s="8">
        <f>SUM(D655+D656+D659+D660)</f>
        <v>38704.699999999997</v>
      </c>
      <c r="E216" s="224">
        <f>SUM(E655+E656+E659+E660)</f>
        <v>132000</v>
      </c>
      <c r="F216" s="224">
        <f>SUM(F655+F656+F659+F660)</f>
        <v>132000</v>
      </c>
      <c r="G216" s="224">
        <f>SUM(G655+G656+G659+G660)</f>
        <v>51508.59</v>
      </c>
      <c r="H216" s="107">
        <f t="shared" si="7"/>
        <v>133.08096949466085</v>
      </c>
      <c r="I216" s="107">
        <f t="shared" si="8"/>
        <v>39.02165909090909</v>
      </c>
    </row>
    <row r="217" spans="1:9" s="71" customFormat="1">
      <c r="A217" s="75">
        <v>3722</v>
      </c>
      <c r="B217" s="27" t="s">
        <v>366</v>
      </c>
      <c r="C217" s="2" t="s">
        <v>58</v>
      </c>
      <c r="D217" s="8">
        <f>SUM(D657+D658)</f>
        <v>76472.94</v>
      </c>
      <c r="E217" s="224">
        <f>SUM(E657+E658)</f>
        <v>168000</v>
      </c>
      <c r="F217" s="224">
        <f>SUM(F657+F658)</f>
        <v>168000</v>
      </c>
      <c r="G217" s="224">
        <f>SUM(G657+G658)</f>
        <v>83455.97</v>
      </c>
      <c r="H217" s="107">
        <f t="shared" si="7"/>
        <v>109.13137379051989</v>
      </c>
      <c r="I217" s="107">
        <f t="shared" si="8"/>
        <v>49.67617261904762</v>
      </c>
    </row>
    <row r="218" spans="1:9" s="71" customFormat="1">
      <c r="A218" s="6">
        <v>38</v>
      </c>
      <c r="B218" s="123"/>
      <c r="C218" s="12" t="s">
        <v>279</v>
      </c>
      <c r="D218" s="47">
        <f>SUM(D219+D222+D225)</f>
        <v>342541.22000000003</v>
      </c>
      <c r="E218" s="47">
        <f>SUM(E219+E222+E225)</f>
        <v>1025860.8</v>
      </c>
      <c r="F218" s="47">
        <f>SUM(F219+F222+F225)</f>
        <v>1025860.8</v>
      </c>
      <c r="G218" s="47">
        <f>SUM(G219+G222+G225)</f>
        <v>360942.58999999997</v>
      </c>
      <c r="H218" s="62">
        <f t="shared" si="7"/>
        <v>105.37201624960638</v>
      </c>
      <c r="I218" s="62">
        <f t="shared" si="8"/>
        <v>35.184363219649292</v>
      </c>
    </row>
    <row r="219" spans="1:9" s="71" customFormat="1">
      <c r="A219" s="209">
        <v>381</v>
      </c>
      <c r="B219" s="208" t="s">
        <v>366</v>
      </c>
      <c r="C219" s="71" t="s">
        <v>79</v>
      </c>
      <c r="D219" s="177">
        <f>SUM(D220:D221)</f>
        <v>342541.22000000003</v>
      </c>
      <c r="E219" s="237">
        <f>SUM(E220:E221)</f>
        <v>695860.8</v>
      </c>
      <c r="F219" s="237">
        <f>SUM(F220:F221)</f>
        <v>695860.8</v>
      </c>
      <c r="G219" s="237">
        <f>SUM(G220:G221)</f>
        <v>360942.58999999997</v>
      </c>
      <c r="H219" s="107">
        <f t="shared" si="7"/>
        <v>105.37201624960638</v>
      </c>
      <c r="I219" s="107">
        <f t="shared" si="8"/>
        <v>51.869941517039031</v>
      </c>
    </row>
    <row r="220" spans="1:9" s="71" customFormat="1">
      <c r="A220" s="203">
        <v>3811</v>
      </c>
      <c r="B220" s="205" t="s">
        <v>366</v>
      </c>
      <c r="C220" s="107" t="s">
        <v>59</v>
      </c>
      <c r="D220" s="107">
        <f>SUM(D571+D576+D639+D640+D641+D642+D643+D644+D646+D664+D665+D670+D671+D675+D676+D681+D688+D694+D695+D696)</f>
        <v>342541.22000000003</v>
      </c>
      <c r="E220" s="107">
        <f>SUM(E571+E576+E639+E640+E641+E642+E643+E644+E646+E664+E665+E670+E671+E675+E676+E681+E688+E694+E695+E696)</f>
        <v>695860.8</v>
      </c>
      <c r="F220" s="107">
        <f>SUM(F571+F576+F639+F640+F641+F642+F643+F644+F646+F664+F665+F670+F671+F675+F676+F681+F688+F694+F695+F696)</f>
        <v>695860.8</v>
      </c>
      <c r="G220" s="107">
        <f>SUM(G571+G576+G639+G640+G641+G642+G643+G644+G646+G664+G665+G670+G671+G675+G676+G681+G688+G694+G695+G696)</f>
        <v>360942.58999999997</v>
      </c>
      <c r="H220" s="107">
        <f t="shared" si="7"/>
        <v>105.37201624960638</v>
      </c>
      <c r="I220" s="107">
        <f t="shared" si="8"/>
        <v>51.869941517039031</v>
      </c>
    </row>
    <row r="221" spans="1:9" s="71" customFormat="1">
      <c r="A221" s="203">
        <v>3812</v>
      </c>
      <c r="B221" s="205" t="s">
        <v>366</v>
      </c>
      <c r="C221" s="137" t="s">
        <v>60</v>
      </c>
      <c r="D221" s="107">
        <v>0</v>
      </c>
      <c r="E221" s="230">
        <v>0</v>
      </c>
      <c r="F221" s="230">
        <v>0</v>
      </c>
      <c r="G221" s="230">
        <v>0</v>
      </c>
      <c r="H221" s="107">
        <f t="shared" si="7"/>
        <v>0</v>
      </c>
      <c r="I221" s="107">
        <f t="shared" si="8"/>
        <v>0</v>
      </c>
    </row>
    <row r="222" spans="1:9" s="71" customFormat="1">
      <c r="A222" s="209">
        <v>382</v>
      </c>
      <c r="B222" s="208" t="s">
        <v>366</v>
      </c>
      <c r="C222" s="71" t="s">
        <v>80</v>
      </c>
      <c r="D222" s="177">
        <f>SUM(D223:D224)</f>
        <v>0</v>
      </c>
      <c r="E222" s="237">
        <f>SUM(E223:E224)</f>
        <v>0</v>
      </c>
      <c r="F222" s="237">
        <f>SUM(F223:F224)</f>
        <v>0</v>
      </c>
      <c r="G222" s="237">
        <f>SUM(G223:G224)</f>
        <v>0</v>
      </c>
      <c r="H222" s="107">
        <f t="shared" si="7"/>
        <v>0</v>
      </c>
      <c r="I222" s="107">
        <f t="shared" si="8"/>
        <v>0</v>
      </c>
    </row>
    <row r="223" spans="1:9">
      <c r="A223" s="207">
        <v>3822</v>
      </c>
      <c r="B223" s="205" t="s">
        <v>366</v>
      </c>
      <c r="C223" s="137" t="s">
        <v>235</v>
      </c>
      <c r="D223" s="154">
        <f>SUM(D645)</f>
        <v>0</v>
      </c>
      <c r="E223" s="223">
        <f>SUM(E645)</f>
        <v>0</v>
      </c>
      <c r="F223" s="223">
        <f>SUM(F645)</f>
        <v>0</v>
      </c>
      <c r="G223" s="223">
        <f>SUM(G645)</f>
        <v>0</v>
      </c>
      <c r="H223" s="107">
        <f t="shared" si="7"/>
        <v>0</v>
      </c>
      <c r="I223" s="107">
        <f t="shared" si="8"/>
        <v>0</v>
      </c>
    </row>
    <row r="224" spans="1:9">
      <c r="A224" s="207">
        <v>3825</v>
      </c>
      <c r="B224" s="205" t="s">
        <v>366</v>
      </c>
      <c r="C224" s="137" t="s">
        <v>81</v>
      </c>
      <c r="D224" s="154">
        <v>0</v>
      </c>
      <c r="E224" s="223">
        <v>0</v>
      </c>
      <c r="F224" s="223">
        <v>0</v>
      </c>
      <c r="G224" s="223">
        <v>0</v>
      </c>
      <c r="H224" s="107">
        <f t="shared" si="7"/>
        <v>0</v>
      </c>
      <c r="I224" s="107">
        <f t="shared" si="8"/>
        <v>0</v>
      </c>
    </row>
    <row r="225" spans="1:9" s="71" customFormat="1">
      <c r="A225" s="206">
        <v>386</v>
      </c>
      <c r="B225" s="208" t="s">
        <v>367</v>
      </c>
      <c r="C225" s="71" t="s">
        <v>322</v>
      </c>
      <c r="D225" s="202">
        <f>SUM(D226)</f>
        <v>0</v>
      </c>
      <c r="E225" s="260">
        <f>SUM(E226)</f>
        <v>330000</v>
      </c>
      <c r="F225" s="260">
        <f>SUM(F226)</f>
        <v>330000</v>
      </c>
      <c r="G225" s="260">
        <f>SUM(G226)</f>
        <v>0</v>
      </c>
      <c r="H225" s="107">
        <f t="shared" si="7"/>
        <v>0</v>
      </c>
      <c r="I225" s="107">
        <f t="shared" si="8"/>
        <v>0</v>
      </c>
    </row>
    <row r="226" spans="1:9">
      <c r="A226" s="75">
        <v>3861</v>
      </c>
      <c r="B226" s="27" t="s">
        <v>367</v>
      </c>
      <c r="C226" s="2" t="s">
        <v>321</v>
      </c>
      <c r="D226" s="20">
        <f>SUM(D599+D605+D611)</f>
        <v>0</v>
      </c>
      <c r="E226" s="20">
        <f>SUM(E599+E605+E611)</f>
        <v>330000</v>
      </c>
      <c r="F226" s="20">
        <f>SUM(F599+F605+F611)</f>
        <v>330000</v>
      </c>
      <c r="G226" s="20">
        <f>SUM(G599+G605+G611)</f>
        <v>0</v>
      </c>
      <c r="H226" s="107">
        <f t="shared" si="7"/>
        <v>0</v>
      </c>
      <c r="I226" s="107">
        <f t="shared" si="8"/>
        <v>0</v>
      </c>
    </row>
    <row r="227" spans="1:9" s="71" customFormat="1">
      <c r="A227" s="74">
        <v>4</v>
      </c>
      <c r="B227" s="127"/>
      <c r="C227" s="74" t="s">
        <v>280</v>
      </c>
      <c r="D227" s="19">
        <f>SUM(D228+D231+D248)</f>
        <v>23617</v>
      </c>
      <c r="E227" s="220">
        <f>SUM(E228+E231+E248)</f>
        <v>12103000</v>
      </c>
      <c r="F227" s="220">
        <f>SUM(F228+F231+F248)</f>
        <v>12103000</v>
      </c>
      <c r="G227" s="220">
        <f>SUM(G228+G231+G248)</f>
        <v>6464.6</v>
      </c>
      <c r="H227" s="350">
        <f t="shared" si="7"/>
        <v>27.372655290680441</v>
      </c>
      <c r="I227" s="350">
        <f t="shared" si="8"/>
        <v>5.3413203338015365E-2</v>
      </c>
    </row>
    <row r="228" spans="1:9" s="71" customFormat="1">
      <c r="A228" s="6">
        <v>41</v>
      </c>
      <c r="B228" s="123"/>
      <c r="C228" s="12" t="s">
        <v>281</v>
      </c>
      <c r="D228" s="57">
        <f t="shared" ref="D228:G229" si="10">SUM(D229)</f>
        <v>0</v>
      </c>
      <c r="E228" s="235">
        <f t="shared" si="10"/>
        <v>0</v>
      </c>
      <c r="F228" s="235">
        <f t="shared" si="10"/>
        <v>0</v>
      </c>
      <c r="G228" s="235">
        <f t="shared" si="10"/>
        <v>0</v>
      </c>
      <c r="H228" s="62">
        <f t="shared" si="7"/>
        <v>0</v>
      </c>
      <c r="I228" s="62">
        <f t="shared" si="8"/>
        <v>0</v>
      </c>
    </row>
    <row r="229" spans="1:9" s="71" customFormat="1">
      <c r="A229" s="209">
        <v>411</v>
      </c>
      <c r="B229" s="208" t="s">
        <v>366</v>
      </c>
      <c r="C229" s="71" t="s">
        <v>82</v>
      </c>
      <c r="D229" s="202">
        <f t="shared" si="10"/>
        <v>0</v>
      </c>
      <c r="E229" s="260">
        <f t="shared" si="10"/>
        <v>0</v>
      </c>
      <c r="F229" s="260">
        <f t="shared" si="10"/>
        <v>0</v>
      </c>
      <c r="G229" s="260">
        <f t="shared" si="10"/>
        <v>0</v>
      </c>
      <c r="H229" s="107">
        <f t="shared" si="7"/>
        <v>0</v>
      </c>
      <c r="I229" s="107">
        <f t="shared" si="8"/>
        <v>0</v>
      </c>
    </row>
    <row r="230" spans="1:9" s="71" customFormat="1">
      <c r="A230" s="75">
        <v>4111</v>
      </c>
      <c r="B230" s="27" t="s">
        <v>366</v>
      </c>
      <c r="C230" s="2" t="s">
        <v>32</v>
      </c>
      <c r="D230" s="8">
        <f>SUM(D619)</f>
        <v>0</v>
      </c>
      <c r="E230" s="224">
        <f>SUM(E619)</f>
        <v>0</v>
      </c>
      <c r="F230" s="224">
        <f>SUM(F619)</f>
        <v>0</v>
      </c>
      <c r="G230" s="224">
        <f>SUM(G619)</f>
        <v>0</v>
      </c>
      <c r="H230" s="107">
        <f t="shared" si="7"/>
        <v>0</v>
      </c>
      <c r="I230" s="107">
        <f t="shared" si="8"/>
        <v>0</v>
      </c>
    </row>
    <row r="231" spans="1:9" s="71" customFormat="1">
      <c r="A231" s="6">
        <v>42</v>
      </c>
      <c r="B231" s="123"/>
      <c r="C231" s="12" t="s">
        <v>282</v>
      </c>
      <c r="D231" s="47">
        <f>SUM(D232+D236+D245+D241)</f>
        <v>14617</v>
      </c>
      <c r="E231" s="227">
        <f>SUM(E232+E236+E245+E241)</f>
        <v>11603000</v>
      </c>
      <c r="F231" s="227">
        <f>SUM(F232+F236+F245+F241)</f>
        <v>11603000</v>
      </c>
      <c r="G231" s="227">
        <f>SUM(G232+G236+G245+G241)</f>
        <v>6464.6</v>
      </c>
      <c r="H231" s="62">
        <f t="shared" si="7"/>
        <v>44.226585482657185</v>
      </c>
      <c r="I231" s="62">
        <f t="shared" si="8"/>
        <v>5.5714901318624499E-2</v>
      </c>
    </row>
    <row r="232" spans="1:9" s="71" customFormat="1">
      <c r="A232" s="209">
        <v>421</v>
      </c>
      <c r="B232" s="218" t="s">
        <v>371</v>
      </c>
      <c r="C232" s="71" t="s">
        <v>83</v>
      </c>
      <c r="D232" s="177">
        <f>SUM(D233:D235)</f>
        <v>14617</v>
      </c>
      <c r="E232" s="237">
        <f>SUM(E233:E235)</f>
        <v>11538000</v>
      </c>
      <c r="F232" s="237">
        <f>SUM(F233:F235)</f>
        <v>11538000</v>
      </c>
      <c r="G232" s="237">
        <f>SUM(G233:G235)</f>
        <v>0</v>
      </c>
      <c r="H232" s="107">
        <f t="shared" si="7"/>
        <v>0</v>
      </c>
      <c r="I232" s="107">
        <f t="shared" si="8"/>
        <v>0</v>
      </c>
    </row>
    <row r="233" spans="1:9" s="71" customFormat="1">
      <c r="A233" s="207">
        <v>4212</v>
      </c>
      <c r="B233" s="205" t="s">
        <v>459</v>
      </c>
      <c r="C233" s="137" t="s">
        <v>310</v>
      </c>
      <c r="D233" s="154">
        <f>SUM(D444)</f>
        <v>0</v>
      </c>
      <c r="E233" s="223">
        <f>SUM(E444)</f>
        <v>8568000</v>
      </c>
      <c r="F233" s="223">
        <f>SUM(F444)</f>
        <v>8568000</v>
      </c>
      <c r="G233" s="223">
        <f>SUM(G444)</f>
        <v>0</v>
      </c>
      <c r="H233" s="107">
        <f t="shared" si="7"/>
        <v>0</v>
      </c>
      <c r="I233" s="107">
        <f t="shared" si="8"/>
        <v>0</v>
      </c>
    </row>
    <row r="234" spans="1:9" s="71" customFormat="1">
      <c r="A234" s="203">
        <v>4213</v>
      </c>
      <c r="B234" s="205" t="s">
        <v>366</v>
      </c>
      <c r="C234" s="137" t="s">
        <v>84</v>
      </c>
      <c r="D234" s="154">
        <f>SUM(D587+D595)</f>
        <v>0</v>
      </c>
      <c r="E234" s="223">
        <f>SUM(E587+E595)</f>
        <v>470000</v>
      </c>
      <c r="F234" s="223">
        <f>SUM(F587+F595)</f>
        <v>470000</v>
      </c>
      <c r="G234" s="223">
        <f>SUM(G587+G595)</f>
        <v>0</v>
      </c>
      <c r="H234" s="107">
        <f t="shared" si="7"/>
        <v>0</v>
      </c>
      <c r="I234" s="107">
        <f t="shared" si="8"/>
        <v>0</v>
      </c>
    </row>
    <row r="235" spans="1:9" s="71" customFormat="1">
      <c r="A235" s="203">
        <v>4214</v>
      </c>
      <c r="B235" s="205" t="s">
        <v>371</v>
      </c>
      <c r="C235" s="137" t="s">
        <v>504</v>
      </c>
      <c r="D235" s="107">
        <f>SUM(D593+D609+D625+D549)</f>
        <v>14617</v>
      </c>
      <c r="E235" s="107">
        <f>SUM(E593+E609+E625)</f>
        <v>2500000</v>
      </c>
      <c r="F235" s="107">
        <f>SUM(F593+F609+F625)</f>
        <v>2500000</v>
      </c>
      <c r="G235" s="107">
        <f>SUM(G593+G609+G625)</f>
        <v>0</v>
      </c>
      <c r="H235" s="107">
        <f t="shared" si="7"/>
        <v>0</v>
      </c>
      <c r="I235" s="107">
        <f t="shared" si="8"/>
        <v>0</v>
      </c>
    </row>
    <row r="236" spans="1:9" s="71" customFormat="1">
      <c r="A236" s="209">
        <v>422</v>
      </c>
      <c r="B236" s="208" t="s">
        <v>366</v>
      </c>
      <c r="C236" s="71" t="s">
        <v>85</v>
      </c>
      <c r="D236" s="177">
        <f>SUM(D237:D240)</f>
        <v>0</v>
      </c>
      <c r="E236" s="237">
        <f>SUM(E237:E240)</f>
        <v>65000</v>
      </c>
      <c r="F236" s="237">
        <f>SUM(F237:F240)</f>
        <v>65000</v>
      </c>
      <c r="G236" s="237">
        <f>SUM(G237:G240)</f>
        <v>6464.6</v>
      </c>
      <c r="H236" s="107">
        <v>0</v>
      </c>
      <c r="I236" s="107">
        <f t="shared" si="8"/>
        <v>9.9455384615384634</v>
      </c>
    </row>
    <row r="237" spans="1:9" s="71" customFormat="1">
      <c r="A237" s="203">
        <v>4221</v>
      </c>
      <c r="B237" s="205" t="s">
        <v>366</v>
      </c>
      <c r="C237" s="137" t="s">
        <v>35</v>
      </c>
      <c r="D237" s="107">
        <f>SUM(D348+D518)</f>
        <v>0</v>
      </c>
      <c r="E237" s="107">
        <f>SUM(E348+E518)</f>
        <v>32000</v>
      </c>
      <c r="F237" s="107">
        <f>SUM(F348+F518)</f>
        <v>32000</v>
      </c>
      <c r="G237" s="107">
        <f>SUM(G348+G518)</f>
        <v>3799.05</v>
      </c>
      <c r="H237" s="107">
        <v>0</v>
      </c>
      <c r="I237" s="107">
        <f t="shared" si="8"/>
        <v>11.872031250000001</v>
      </c>
    </row>
    <row r="238" spans="1:9" s="71" customFormat="1">
      <c r="A238" s="203">
        <v>4222</v>
      </c>
      <c r="B238" s="205" t="s">
        <v>366</v>
      </c>
      <c r="C238" s="137" t="s">
        <v>132</v>
      </c>
      <c r="D238" s="107">
        <f>SUM(D349+D389)</f>
        <v>0</v>
      </c>
      <c r="E238" s="230">
        <f>SUM(E349+E389)</f>
        <v>0</v>
      </c>
      <c r="F238" s="230">
        <f>SUM(F349+F389)</f>
        <v>0</v>
      </c>
      <c r="G238" s="230">
        <f>SUM(G349+G389)</f>
        <v>0</v>
      </c>
      <c r="H238" s="107">
        <f t="shared" si="7"/>
        <v>0</v>
      </c>
      <c r="I238" s="107">
        <f t="shared" si="8"/>
        <v>0</v>
      </c>
    </row>
    <row r="239" spans="1:9" s="71" customFormat="1">
      <c r="A239" s="203">
        <v>4226</v>
      </c>
      <c r="B239" s="205" t="s">
        <v>366</v>
      </c>
      <c r="C239" s="137" t="s">
        <v>378</v>
      </c>
      <c r="D239" s="107">
        <v>0</v>
      </c>
      <c r="E239" s="230">
        <v>0</v>
      </c>
      <c r="F239" s="230">
        <v>0</v>
      </c>
      <c r="G239" s="230">
        <v>0</v>
      </c>
      <c r="H239" s="107">
        <f t="shared" si="7"/>
        <v>0</v>
      </c>
      <c r="I239" s="107">
        <f t="shared" si="8"/>
        <v>0</v>
      </c>
    </row>
    <row r="240" spans="1:9" s="71" customFormat="1">
      <c r="A240" s="203">
        <v>4227</v>
      </c>
      <c r="B240" s="205" t="s">
        <v>366</v>
      </c>
      <c r="C240" s="137" t="s">
        <v>36</v>
      </c>
      <c r="D240" s="107">
        <f>SUM(D352+D391+D445)</f>
        <v>0</v>
      </c>
      <c r="E240" s="107">
        <f>SUM(E352+E391+E445)</f>
        <v>33000</v>
      </c>
      <c r="F240" s="107">
        <f>SUM(F352+F391+F445)</f>
        <v>33000</v>
      </c>
      <c r="G240" s="107">
        <f>SUM(G352+G391+G445)</f>
        <v>2665.55</v>
      </c>
      <c r="H240" s="107">
        <v>0</v>
      </c>
      <c r="I240" s="107">
        <f t="shared" si="8"/>
        <v>8.0774242424242431</v>
      </c>
    </row>
    <row r="241" spans="1:9" s="71" customFormat="1">
      <c r="A241" s="211">
        <v>423</v>
      </c>
      <c r="B241" s="208" t="s">
        <v>366</v>
      </c>
      <c r="C241" s="212" t="s">
        <v>182</v>
      </c>
      <c r="D241" s="177">
        <f>SUM(D242)</f>
        <v>0</v>
      </c>
      <c r="E241" s="237">
        <f>SUM(E242)</f>
        <v>0</v>
      </c>
      <c r="F241" s="237">
        <f>SUM(F242)</f>
        <v>0</v>
      </c>
      <c r="G241" s="237">
        <f>SUM(G242)</f>
        <v>0</v>
      </c>
      <c r="H241" s="107">
        <f t="shared" si="7"/>
        <v>0</v>
      </c>
      <c r="I241" s="107">
        <f t="shared" si="8"/>
        <v>0</v>
      </c>
    </row>
    <row r="242" spans="1:9" s="71" customFormat="1">
      <c r="A242" s="203">
        <v>4231</v>
      </c>
      <c r="B242" s="205" t="s">
        <v>366</v>
      </c>
      <c r="C242" s="137" t="s">
        <v>181</v>
      </c>
      <c r="D242" s="107">
        <f>SUM(D350+D390)</f>
        <v>0</v>
      </c>
      <c r="E242" s="230">
        <f>SUM(E350+E390)</f>
        <v>0</v>
      </c>
      <c r="F242" s="230">
        <f>SUM(F350+F390)</f>
        <v>0</v>
      </c>
      <c r="G242" s="230">
        <f>SUM(G350+G390)</f>
        <v>0</v>
      </c>
      <c r="H242" s="107">
        <f t="shared" si="7"/>
        <v>0</v>
      </c>
      <c r="I242" s="107">
        <f t="shared" si="8"/>
        <v>0</v>
      </c>
    </row>
    <row r="243" spans="1:9" s="71" customFormat="1">
      <c r="A243" s="206">
        <v>424</v>
      </c>
      <c r="B243" s="208" t="s">
        <v>366</v>
      </c>
      <c r="C243" s="71" t="s">
        <v>432</v>
      </c>
      <c r="D243" s="177">
        <f>SUM(D244)</f>
        <v>0</v>
      </c>
      <c r="E243" s="177">
        <f>SUM(E244)</f>
        <v>0</v>
      </c>
      <c r="F243" s="177">
        <f>SUM(F244)</f>
        <v>0</v>
      </c>
      <c r="G243" s="177">
        <f>SUM(G244)</f>
        <v>0</v>
      </c>
      <c r="H243" s="107">
        <f t="shared" si="7"/>
        <v>0</v>
      </c>
      <c r="I243" s="107">
        <f t="shared" si="8"/>
        <v>0</v>
      </c>
    </row>
    <row r="244" spans="1:9" s="71" customFormat="1">
      <c r="A244" s="203">
        <v>4242</v>
      </c>
      <c r="B244" s="205" t="s">
        <v>366</v>
      </c>
      <c r="C244" s="137" t="s">
        <v>433</v>
      </c>
      <c r="D244" s="107">
        <v>0</v>
      </c>
      <c r="E244" s="107">
        <v>0</v>
      </c>
      <c r="F244" s="107">
        <v>0</v>
      </c>
      <c r="G244" s="107">
        <v>0</v>
      </c>
      <c r="H244" s="107">
        <f t="shared" si="7"/>
        <v>0</v>
      </c>
      <c r="I244" s="107">
        <f t="shared" si="8"/>
        <v>0</v>
      </c>
    </row>
    <row r="245" spans="1:9">
      <c r="A245" s="209">
        <v>426</v>
      </c>
      <c r="B245" s="208" t="s">
        <v>366</v>
      </c>
      <c r="C245" s="71" t="s">
        <v>86</v>
      </c>
      <c r="D245" s="202">
        <f>SUM(D246:D247)</f>
        <v>0</v>
      </c>
      <c r="E245" s="260">
        <f>SUM(E246:E247)</f>
        <v>0</v>
      </c>
      <c r="F245" s="260">
        <f>SUM(F246:F247)</f>
        <v>0</v>
      </c>
      <c r="G245" s="260">
        <f>SUM(G246:G247)</f>
        <v>0</v>
      </c>
      <c r="H245" s="107">
        <f t="shared" si="7"/>
        <v>0</v>
      </c>
      <c r="I245" s="107">
        <f t="shared" si="8"/>
        <v>0</v>
      </c>
    </row>
    <row r="246" spans="1:9">
      <c r="A246" s="24">
        <v>4262</v>
      </c>
      <c r="B246" s="27" t="s">
        <v>366</v>
      </c>
      <c r="C246" s="2" t="s">
        <v>61</v>
      </c>
      <c r="D246" s="8">
        <f>SUM(D351)</f>
        <v>0</v>
      </c>
      <c r="E246" s="224">
        <f>SUM(E351)</f>
        <v>0</v>
      </c>
      <c r="F246" s="224">
        <f>SUM(F351)</f>
        <v>0</v>
      </c>
      <c r="G246" s="224">
        <f>SUM(G351)</f>
        <v>0</v>
      </c>
      <c r="H246" s="107">
        <f t="shared" si="7"/>
        <v>0</v>
      </c>
      <c r="I246" s="107">
        <f t="shared" si="8"/>
        <v>0</v>
      </c>
    </row>
    <row r="247" spans="1:9">
      <c r="A247" s="24">
        <v>4264</v>
      </c>
      <c r="B247" s="27" t="s">
        <v>366</v>
      </c>
      <c r="C247" s="2" t="s">
        <v>62</v>
      </c>
      <c r="D247" s="8"/>
      <c r="E247" s="224"/>
      <c r="F247" s="224"/>
      <c r="G247" s="224"/>
      <c r="H247" s="107">
        <f t="shared" si="7"/>
        <v>0</v>
      </c>
      <c r="I247" s="107">
        <f t="shared" si="8"/>
        <v>0</v>
      </c>
    </row>
    <row r="248" spans="1:9">
      <c r="A248" s="6">
        <v>45</v>
      </c>
      <c r="B248" s="124"/>
      <c r="C248" s="12" t="s">
        <v>243</v>
      </c>
      <c r="D248" s="47">
        <f>SUM(D249+D251)</f>
        <v>9000</v>
      </c>
      <c r="E248" s="227">
        <f>SUM(E249+E251)</f>
        <v>500000</v>
      </c>
      <c r="F248" s="227">
        <f>SUM(F249+F251)</f>
        <v>500000</v>
      </c>
      <c r="G248" s="227">
        <f>SUM(G249+G251)</f>
        <v>0</v>
      </c>
      <c r="H248" s="62">
        <f t="shared" si="7"/>
        <v>0</v>
      </c>
      <c r="I248" s="62">
        <f t="shared" si="8"/>
        <v>0</v>
      </c>
    </row>
    <row r="249" spans="1:9">
      <c r="A249" s="209">
        <v>451</v>
      </c>
      <c r="B249" s="218" t="s">
        <v>372</v>
      </c>
      <c r="C249" s="71" t="s">
        <v>161</v>
      </c>
      <c r="D249" s="177">
        <f>SUM(D250)</f>
        <v>9000</v>
      </c>
      <c r="E249" s="237">
        <f>SUM(E250)</f>
        <v>500000</v>
      </c>
      <c r="F249" s="237">
        <f>SUM(F250)</f>
        <v>500000</v>
      </c>
      <c r="G249" s="237">
        <f>SUM(G250)</f>
        <v>0</v>
      </c>
      <c r="H249" s="107">
        <f t="shared" si="7"/>
        <v>0</v>
      </c>
      <c r="I249" s="107">
        <f t="shared" si="8"/>
        <v>0</v>
      </c>
    </row>
    <row r="250" spans="1:9">
      <c r="A250" s="207">
        <v>4511</v>
      </c>
      <c r="B250" s="205" t="s">
        <v>372</v>
      </c>
      <c r="C250" s="137" t="s">
        <v>149</v>
      </c>
      <c r="D250" s="107">
        <f>SUM(D356+D357+D553+D617+D621)</f>
        <v>9000</v>
      </c>
      <c r="E250" s="107">
        <f>SUM(E356+E357+E553+E617+E621)</f>
        <v>500000</v>
      </c>
      <c r="F250" s="107">
        <f>SUM(F356+F357+F553+F617+F621)</f>
        <v>500000</v>
      </c>
      <c r="G250" s="107">
        <f>SUM(G356+G357+G553+G617+G621)</f>
        <v>0</v>
      </c>
      <c r="H250" s="107">
        <f t="shared" ref="H250:H313" si="11">IF(G250&gt;0,G250/D250*100,0)</f>
        <v>0</v>
      </c>
      <c r="I250" s="107">
        <f t="shared" ref="I250:I313" si="12">IF(G250&gt;0,G250/F250*100,0)</f>
        <v>0</v>
      </c>
    </row>
    <row r="251" spans="1:9">
      <c r="A251" s="209">
        <v>452</v>
      </c>
      <c r="B251" s="208" t="s">
        <v>366</v>
      </c>
      <c r="C251" s="71" t="s">
        <v>87</v>
      </c>
      <c r="D251" s="177">
        <f>SUM(D252)</f>
        <v>0</v>
      </c>
      <c r="E251" s="237">
        <f>SUM(E252)</f>
        <v>0</v>
      </c>
      <c r="F251" s="237">
        <f>SUM(F252)</f>
        <v>0</v>
      </c>
      <c r="G251" s="237">
        <f>SUM(G252)</f>
        <v>0</v>
      </c>
      <c r="H251" s="107">
        <f t="shared" si="11"/>
        <v>0</v>
      </c>
      <c r="I251" s="107">
        <f t="shared" si="12"/>
        <v>0</v>
      </c>
    </row>
    <row r="252" spans="1:9">
      <c r="A252" s="117">
        <v>4521</v>
      </c>
      <c r="B252" s="27" t="s">
        <v>366</v>
      </c>
      <c r="C252" s="118" t="s">
        <v>162</v>
      </c>
      <c r="D252" s="119">
        <v>0</v>
      </c>
      <c r="E252" s="294">
        <v>0</v>
      </c>
      <c r="F252" s="294">
        <v>0</v>
      </c>
      <c r="G252" s="294">
        <v>0</v>
      </c>
      <c r="H252" s="107">
        <f t="shared" si="11"/>
        <v>0</v>
      </c>
      <c r="I252" s="107">
        <f t="shared" si="12"/>
        <v>0</v>
      </c>
    </row>
    <row r="253" spans="1:9" s="71" customFormat="1">
      <c r="A253" s="135"/>
      <c r="B253" s="136"/>
      <c r="C253" s="133" t="s">
        <v>160</v>
      </c>
      <c r="D253" s="134">
        <f>SUM(D148+D227)</f>
        <v>2626146.2000000007</v>
      </c>
      <c r="E253" s="317">
        <f>SUM(E148+E227)</f>
        <v>18176000</v>
      </c>
      <c r="F253" s="317">
        <f>SUM(F148+F227)</f>
        <v>18176000</v>
      </c>
      <c r="G253" s="317">
        <f>SUM(G148+G227)</f>
        <v>2605350.35</v>
      </c>
      <c r="H253" s="350">
        <f t="shared" si="11"/>
        <v>99.208122914101267</v>
      </c>
      <c r="I253" s="350">
        <f t="shared" si="12"/>
        <v>14.334013809419014</v>
      </c>
    </row>
    <row r="254" spans="1:9">
      <c r="A254" s="24"/>
      <c r="B254" s="40"/>
      <c r="D254" s="8"/>
      <c r="E254" s="8"/>
      <c r="F254" s="8"/>
      <c r="G254" s="8"/>
      <c r="H254" s="107">
        <f t="shared" si="11"/>
        <v>0</v>
      </c>
      <c r="I254" s="107">
        <f t="shared" si="12"/>
        <v>0</v>
      </c>
    </row>
    <row r="255" spans="1:9">
      <c r="A255" s="6" t="s">
        <v>225</v>
      </c>
      <c r="B255" s="46"/>
      <c r="C255" s="6"/>
      <c r="D255" s="7"/>
      <c r="E255" s="7"/>
      <c r="F255" s="7"/>
      <c r="G255" s="7"/>
      <c r="H255" s="62">
        <f t="shared" si="11"/>
        <v>0</v>
      </c>
      <c r="I255" s="62">
        <f t="shared" si="12"/>
        <v>0</v>
      </c>
    </row>
    <row r="256" spans="1:9" s="71" customFormat="1">
      <c r="A256" s="76">
        <v>8</v>
      </c>
      <c r="B256" s="32"/>
      <c r="C256" s="74" t="s">
        <v>94</v>
      </c>
      <c r="D256" s="45">
        <f t="shared" ref="D256:G258" si="13">SUM(D257)</f>
        <v>0</v>
      </c>
      <c r="E256" s="225">
        <f t="shared" si="13"/>
        <v>0</v>
      </c>
      <c r="F256" s="225">
        <f t="shared" si="13"/>
        <v>0</v>
      </c>
      <c r="G256" s="225">
        <f t="shared" si="13"/>
        <v>0</v>
      </c>
      <c r="H256" s="350">
        <f t="shared" si="11"/>
        <v>0</v>
      </c>
      <c r="I256" s="350">
        <f t="shared" si="12"/>
        <v>0</v>
      </c>
    </row>
    <row r="257" spans="1:9" s="156" customFormat="1">
      <c r="A257" s="78">
        <v>84</v>
      </c>
      <c r="B257" s="215"/>
      <c r="C257" s="12" t="s">
        <v>37</v>
      </c>
      <c r="D257" s="47">
        <f t="shared" si="13"/>
        <v>0</v>
      </c>
      <c r="E257" s="227">
        <f t="shared" si="13"/>
        <v>0</v>
      </c>
      <c r="F257" s="227">
        <f t="shared" si="13"/>
        <v>0</v>
      </c>
      <c r="G257" s="227">
        <f t="shared" si="13"/>
        <v>0</v>
      </c>
      <c r="H257" s="107">
        <f t="shared" si="11"/>
        <v>0</v>
      </c>
      <c r="I257" s="107">
        <f t="shared" si="12"/>
        <v>0</v>
      </c>
    </row>
    <row r="258" spans="1:9" s="156" customFormat="1">
      <c r="A258" s="144">
        <v>844</v>
      </c>
      <c r="B258" s="214" t="s">
        <v>373</v>
      </c>
      <c r="C258" s="146" t="s">
        <v>388</v>
      </c>
      <c r="D258" s="73">
        <f t="shared" si="13"/>
        <v>0</v>
      </c>
      <c r="E258" s="258">
        <f t="shared" si="13"/>
        <v>0</v>
      </c>
      <c r="F258" s="258">
        <f t="shared" si="13"/>
        <v>0</v>
      </c>
      <c r="G258" s="258">
        <f t="shared" si="13"/>
        <v>0</v>
      </c>
      <c r="H258" s="107">
        <f t="shared" si="11"/>
        <v>0</v>
      </c>
      <c r="I258" s="107">
        <f t="shared" si="12"/>
        <v>0</v>
      </c>
    </row>
    <row r="259" spans="1:9" s="158" customFormat="1">
      <c r="A259" s="249">
        <v>8443</v>
      </c>
      <c r="B259" s="216" t="s">
        <v>373</v>
      </c>
      <c r="C259" s="10" t="s">
        <v>391</v>
      </c>
      <c r="D259" s="11"/>
      <c r="E259" s="228">
        <v>0</v>
      </c>
      <c r="F259" s="228">
        <v>0</v>
      </c>
      <c r="G259" s="228">
        <v>0</v>
      </c>
      <c r="H259" s="107">
        <f t="shared" si="11"/>
        <v>0</v>
      </c>
      <c r="I259" s="107">
        <f t="shared" si="12"/>
        <v>0</v>
      </c>
    </row>
    <row r="260" spans="1:9">
      <c r="A260" s="74">
        <v>5</v>
      </c>
      <c r="B260" s="127"/>
      <c r="C260" s="74" t="s">
        <v>283</v>
      </c>
      <c r="D260" s="45">
        <f t="shared" ref="D260:G262" si="14">SUM(D261)</f>
        <v>116666.64</v>
      </c>
      <c r="E260" s="225">
        <f t="shared" si="14"/>
        <v>156000</v>
      </c>
      <c r="F260" s="225">
        <f t="shared" si="14"/>
        <v>156000</v>
      </c>
      <c r="G260" s="225">
        <f t="shared" si="14"/>
        <v>116666.64</v>
      </c>
      <c r="H260" s="350">
        <f t="shared" si="11"/>
        <v>100</v>
      </c>
      <c r="I260" s="350">
        <f t="shared" si="12"/>
        <v>74.786307692307702</v>
      </c>
    </row>
    <row r="261" spans="1:9">
      <c r="A261" s="6">
        <v>54</v>
      </c>
      <c r="B261" s="122"/>
      <c r="C261" s="6" t="s">
        <v>284</v>
      </c>
      <c r="D261" s="47">
        <f t="shared" si="14"/>
        <v>116666.64</v>
      </c>
      <c r="E261" s="227">
        <f t="shared" si="14"/>
        <v>156000</v>
      </c>
      <c r="F261" s="227">
        <f t="shared" si="14"/>
        <v>156000</v>
      </c>
      <c r="G261" s="227">
        <f t="shared" si="14"/>
        <v>116666.64</v>
      </c>
      <c r="H261" s="62">
        <f t="shared" si="11"/>
        <v>100</v>
      </c>
      <c r="I261" s="62">
        <f t="shared" si="12"/>
        <v>74.786307692307702</v>
      </c>
    </row>
    <row r="262" spans="1:9">
      <c r="A262" s="9">
        <v>544</v>
      </c>
      <c r="B262" s="216" t="s">
        <v>398</v>
      </c>
      <c r="C262" s="146" t="s">
        <v>389</v>
      </c>
      <c r="D262" s="73">
        <f t="shared" si="14"/>
        <v>116666.64</v>
      </c>
      <c r="E262" s="258">
        <f t="shared" si="14"/>
        <v>156000</v>
      </c>
      <c r="F262" s="258">
        <f t="shared" si="14"/>
        <v>156000</v>
      </c>
      <c r="G262" s="258">
        <f t="shared" si="14"/>
        <v>116666.64</v>
      </c>
      <c r="H262" s="107">
        <f t="shared" si="11"/>
        <v>100</v>
      </c>
      <c r="I262" s="107">
        <f t="shared" si="12"/>
        <v>74.786307692307702</v>
      </c>
    </row>
    <row r="263" spans="1:9">
      <c r="A263" s="250">
        <v>5443</v>
      </c>
      <c r="B263" s="217" t="s">
        <v>398</v>
      </c>
      <c r="C263" s="251" t="s">
        <v>390</v>
      </c>
      <c r="D263" s="150">
        <f>SUM(D361+D450)</f>
        <v>116666.64</v>
      </c>
      <c r="E263" s="295">
        <f>SUM(E361+E450)</f>
        <v>156000</v>
      </c>
      <c r="F263" s="295">
        <f>SUM(F361+F450)</f>
        <v>156000</v>
      </c>
      <c r="G263" s="295">
        <f>SUM(G361+G450)</f>
        <v>116666.64</v>
      </c>
      <c r="H263" s="347">
        <f t="shared" si="11"/>
        <v>100</v>
      </c>
      <c r="I263" s="348">
        <f t="shared" si="12"/>
        <v>74.786307692307702</v>
      </c>
    </row>
    <row r="264" spans="1:9">
      <c r="A264" s="9"/>
      <c r="B264" s="51"/>
      <c r="C264" s="146"/>
      <c r="D264" s="73"/>
      <c r="E264" s="73"/>
      <c r="F264" s="73"/>
      <c r="G264" s="73"/>
      <c r="H264" s="107">
        <f t="shared" si="11"/>
        <v>0</v>
      </c>
      <c r="I264" s="107">
        <f t="shared" si="12"/>
        <v>0</v>
      </c>
    </row>
    <row r="265" spans="1:9">
      <c r="A265" s="6" t="s">
        <v>285</v>
      </c>
      <c r="B265" s="46"/>
      <c r="C265" s="6"/>
      <c r="D265" s="7"/>
      <c r="E265" s="7"/>
      <c r="F265" s="7"/>
      <c r="G265" s="7"/>
      <c r="H265" s="62">
        <f t="shared" si="11"/>
        <v>0</v>
      </c>
      <c r="I265" s="62">
        <f t="shared" si="12"/>
        <v>0</v>
      </c>
    </row>
    <row r="266" spans="1:9" s="71" customFormat="1">
      <c r="A266" s="76">
        <v>9</v>
      </c>
      <c r="B266" s="32"/>
      <c r="C266" s="74" t="s">
        <v>167</v>
      </c>
      <c r="D266" s="45">
        <f>SUM(D267)</f>
        <v>-363970.04</v>
      </c>
      <c r="E266" s="225">
        <f>SUM(E267)</f>
        <v>-150000</v>
      </c>
      <c r="F266" s="225">
        <f>SUM(F267)</f>
        <v>-150000</v>
      </c>
      <c r="G266" s="225">
        <f>SUM(G267)</f>
        <v>-360970.32</v>
      </c>
      <c r="H266" s="350">
        <f t="shared" si="11"/>
        <v>0</v>
      </c>
      <c r="I266" s="350">
        <f t="shared" si="12"/>
        <v>0</v>
      </c>
    </row>
    <row r="267" spans="1:9" s="71" customFormat="1">
      <c r="A267" s="78">
        <v>92</v>
      </c>
      <c r="B267" s="34"/>
      <c r="C267" s="6" t="s">
        <v>286</v>
      </c>
      <c r="D267" s="47">
        <f>SUM(D268+D269)</f>
        <v>-363970.04</v>
      </c>
      <c r="E267" s="227">
        <f>SUM(E268+E269)</f>
        <v>-150000</v>
      </c>
      <c r="F267" s="227">
        <f>SUM(F268+F269)</f>
        <v>-150000</v>
      </c>
      <c r="G267" s="227">
        <f>SUM(G268+G269)</f>
        <v>-360970.32</v>
      </c>
      <c r="H267" s="62">
        <f t="shared" si="11"/>
        <v>0</v>
      </c>
      <c r="I267" s="62">
        <f t="shared" si="12"/>
        <v>0</v>
      </c>
    </row>
    <row r="268" spans="1:9" s="71" customFormat="1">
      <c r="A268" s="144">
        <v>922</v>
      </c>
      <c r="B268" s="145"/>
      <c r="C268" s="9" t="s">
        <v>287</v>
      </c>
      <c r="D268" s="73"/>
      <c r="E268" s="258">
        <v>0</v>
      </c>
      <c r="F268" s="258">
        <v>0</v>
      </c>
      <c r="G268" s="258">
        <v>0</v>
      </c>
      <c r="H268" s="107">
        <f t="shared" si="11"/>
        <v>0</v>
      </c>
      <c r="I268" s="107">
        <f t="shared" si="12"/>
        <v>0</v>
      </c>
    </row>
    <row r="269" spans="1:9" s="71" customFormat="1">
      <c r="A269" s="147">
        <v>922</v>
      </c>
      <c r="B269" s="213" t="s">
        <v>226</v>
      </c>
      <c r="C269" s="148" t="s">
        <v>288</v>
      </c>
      <c r="D269" s="149">
        <v>-363970.04</v>
      </c>
      <c r="E269" s="143">
        <v>-150000</v>
      </c>
      <c r="F269" s="143">
        <v>-150000</v>
      </c>
      <c r="G269" s="143">
        <v>-360970.32</v>
      </c>
      <c r="H269" s="347">
        <f t="shared" si="11"/>
        <v>0</v>
      </c>
      <c r="I269" s="348">
        <f t="shared" si="12"/>
        <v>0</v>
      </c>
    </row>
    <row r="270" spans="1:9">
      <c r="A270" s="25"/>
      <c r="C270" s="4" t="s">
        <v>111</v>
      </c>
      <c r="D270" s="4"/>
      <c r="E270" s="4"/>
      <c r="F270" s="4"/>
      <c r="G270" s="4"/>
      <c r="H270" s="107"/>
      <c r="I270" s="107"/>
    </row>
    <row r="271" spans="1:9">
      <c r="A271" s="26" t="s">
        <v>18</v>
      </c>
      <c r="C271" s="27"/>
      <c r="D271" s="27"/>
      <c r="E271" s="1"/>
      <c r="F271" s="1"/>
      <c r="G271" s="1"/>
      <c r="H271" s="107"/>
      <c r="I271" s="107"/>
    </row>
    <row r="272" spans="1:9">
      <c r="A272" s="26" t="s">
        <v>524</v>
      </c>
      <c r="C272" s="27"/>
      <c r="D272" s="27"/>
      <c r="E272" s="1"/>
      <c r="F272" s="1"/>
      <c r="G272" s="1"/>
      <c r="H272" s="107"/>
      <c r="I272" s="107"/>
    </row>
    <row r="273" spans="1:9" s="71" customFormat="1" ht="42.75" customHeight="1">
      <c r="A273" s="81" t="s">
        <v>105</v>
      </c>
      <c r="B273" s="364" t="s">
        <v>404</v>
      </c>
      <c r="C273" s="365"/>
      <c r="D273" s="81" t="s">
        <v>512</v>
      </c>
      <c r="E273" s="81" t="s">
        <v>513</v>
      </c>
      <c r="F273" s="81" t="s">
        <v>514</v>
      </c>
      <c r="G273" s="318" t="s">
        <v>515</v>
      </c>
      <c r="H273" s="79" t="s">
        <v>216</v>
      </c>
      <c r="I273" s="79" t="s">
        <v>216</v>
      </c>
    </row>
    <row r="274" spans="1:9" s="157" customFormat="1">
      <c r="A274" s="30" t="s">
        <v>332</v>
      </c>
      <c r="B274" s="31"/>
      <c r="C274" s="32"/>
      <c r="D274" s="19">
        <f>SUM(D275)</f>
        <v>136149.71999999997</v>
      </c>
      <c r="E274" s="220">
        <f>SUM(E275)</f>
        <v>266000</v>
      </c>
      <c r="F274" s="220">
        <f>SUM(F275)</f>
        <v>266000</v>
      </c>
      <c r="G274" s="220">
        <f>SUM(G275)</f>
        <v>143948.63</v>
      </c>
      <c r="H274" s="350">
        <f>IF(G274&gt;0,G274/D274*100,0)</f>
        <v>105.72818658753029</v>
      </c>
      <c r="I274" s="141">
        <f>IF(G274&gt;0,G274/F274*100,0)</f>
        <v>54.116026315789476</v>
      </c>
    </row>
    <row r="275" spans="1:9" s="157" customFormat="1">
      <c r="A275" s="188" t="s">
        <v>334</v>
      </c>
      <c r="B275" s="31"/>
      <c r="C275" s="32"/>
      <c r="D275" s="19">
        <f t="shared" ref="D275:G276" si="15">SUM(D276)</f>
        <v>136149.71999999997</v>
      </c>
      <c r="E275" s="220">
        <f t="shared" si="15"/>
        <v>266000</v>
      </c>
      <c r="F275" s="220">
        <f t="shared" si="15"/>
        <v>266000</v>
      </c>
      <c r="G275" s="220">
        <f t="shared" si="15"/>
        <v>143948.63</v>
      </c>
      <c r="H275" s="350">
        <f>IF(G275&gt;0,G275/D275*100,0)</f>
        <v>105.72818658753029</v>
      </c>
      <c r="I275" s="141">
        <f>IF(G275&gt;0,G275/F275*100,0)</f>
        <v>54.116026315789476</v>
      </c>
    </row>
    <row r="276" spans="1:9" s="159" customFormat="1">
      <c r="A276" s="189" t="s">
        <v>337</v>
      </c>
      <c r="B276" s="190"/>
      <c r="C276" s="191"/>
      <c r="D276" s="192">
        <f t="shared" si="15"/>
        <v>136149.71999999997</v>
      </c>
      <c r="E276" s="221">
        <f t="shared" si="15"/>
        <v>266000</v>
      </c>
      <c r="F276" s="221">
        <f t="shared" si="15"/>
        <v>266000</v>
      </c>
      <c r="G276" s="221">
        <f t="shared" si="15"/>
        <v>143948.63</v>
      </c>
      <c r="H276" s="193">
        <f t="shared" si="11"/>
        <v>105.72818658753029</v>
      </c>
      <c r="I276" s="193">
        <f t="shared" si="12"/>
        <v>54.116026315789476</v>
      </c>
    </row>
    <row r="277" spans="1:9" s="159" customFormat="1">
      <c r="A277" s="33" t="s">
        <v>416</v>
      </c>
      <c r="B277" s="16"/>
      <c r="C277" s="36"/>
      <c r="D277" s="37">
        <f>SUM(D278)</f>
        <v>136149.71999999997</v>
      </c>
      <c r="E277" s="289">
        <f>SUM(E278)</f>
        <v>266000</v>
      </c>
      <c r="F277" s="289">
        <f>SUM(F278)</f>
        <v>266000</v>
      </c>
      <c r="G277" s="289">
        <f>SUM(G278)</f>
        <v>143948.63</v>
      </c>
      <c r="H277" s="62">
        <f t="shared" si="11"/>
        <v>105.72818658753029</v>
      </c>
      <c r="I277" s="62">
        <f t="shared" si="12"/>
        <v>54.116026315789476</v>
      </c>
    </row>
    <row r="278" spans="1:9" s="159" customFormat="1">
      <c r="A278" s="255"/>
      <c r="B278" s="256">
        <v>3</v>
      </c>
      <c r="C278" s="176" t="s">
        <v>108</v>
      </c>
      <c r="D278" s="187">
        <f>SUM(D279+D285)</f>
        <v>136149.71999999997</v>
      </c>
      <c r="E278" s="290">
        <f>SUM(E279+E285)</f>
        <v>266000</v>
      </c>
      <c r="F278" s="290">
        <f>SUM(F279+F285)</f>
        <v>266000</v>
      </c>
      <c r="G278" s="290">
        <f>SUM(G279+G285)</f>
        <v>143948.63</v>
      </c>
      <c r="H278" s="347">
        <f t="shared" si="11"/>
        <v>105.72818658753029</v>
      </c>
      <c r="I278" s="348">
        <f t="shared" si="12"/>
        <v>54.116026315789476</v>
      </c>
    </row>
    <row r="279" spans="1:9" s="159" customFormat="1">
      <c r="A279" s="276"/>
      <c r="B279" s="296">
        <v>31</v>
      </c>
      <c r="C279" s="272" t="s">
        <v>38</v>
      </c>
      <c r="D279" s="297">
        <f>SUM(D280:D284)</f>
        <v>86034.299999999988</v>
      </c>
      <c r="E279" s="298">
        <f>SUM(E280:E284)</f>
        <v>171500</v>
      </c>
      <c r="F279" s="298">
        <f>SUM(F280:F284)</f>
        <v>171500</v>
      </c>
      <c r="G279" s="298">
        <f>SUM(G280:G284)</f>
        <v>84105.72</v>
      </c>
      <c r="H279" s="347">
        <f t="shared" si="11"/>
        <v>97.758359166053552</v>
      </c>
      <c r="I279" s="348">
        <f t="shared" si="12"/>
        <v>49.041236151603499</v>
      </c>
    </row>
    <row r="280" spans="1:9" s="159" customFormat="1">
      <c r="A280" s="38">
        <v>1</v>
      </c>
      <c r="B280" s="39">
        <v>3111</v>
      </c>
      <c r="C280" s="40" t="s">
        <v>329</v>
      </c>
      <c r="D280" s="20">
        <v>71700.990000000005</v>
      </c>
      <c r="E280" s="222">
        <v>143000</v>
      </c>
      <c r="F280" s="222">
        <v>143000</v>
      </c>
      <c r="G280" s="222">
        <v>71762.58</v>
      </c>
      <c r="H280" s="107">
        <f t="shared" si="11"/>
        <v>100.08589839554516</v>
      </c>
      <c r="I280" s="107">
        <f t="shared" si="12"/>
        <v>50.183622377622385</v>
      </c>
    </row>
    <row r="281" spans="1:9" s="159" customFormat="1">
      <c r="A281" s="38">
        <v>2</v>
      </c>
      <c r="B281" s="39">
        <v>3121</v>
      </c>
      <c r="C281" s="40" t="s">
        <v>106</v>
      </c>
      <c r="D281" s="20">
        <v>2000</v>
      </c>
      <c r="E281" s="222">
        <v>2500</v>
      </c>
      <c r="F281" s="222">
        <v>2500</v>
      </c>
      <c r="G281" s="222">
        <v>0</v>
      </c>
      <c r="H281" s="107">
        <f t="shared" si="11"/>
        <v>0</v>
      </c>
      <c r="I281" s="107">
        <f t="shared" si="12"/>
        <v>0</v>
      </c>
    </row>
    <row r="282" spans="1:9" s="159" customFormat="1">
      <c r="A282" s="38">
        <v>3</v>
      </c>
      <c r="B282" s="39">
        <v>3132</v>
      </c>
      <c r="C282" s="42" t="s">
        <v>139</v>
      </c>
      <c r="D282" s="20">
        <v>10755.9</v>
      </c>
      <c r="E282" s="223">
        <v>22000</v>
      </c>
      <c r="F282" s="223">
        <v>22000</v>
      </c>
      <c r="G282" s="223">
        <v>10764.36</v>
      </c>
      <c r="H282" s="107">
        <f t="shared" si="11"/>
        <v>100.0786545058991</v>
      </c>
      <c r="I282" s="107">
        <f t="shared" si="12"/>
        <v>48.928909090909094</v>
      </c>
    </row>
    <row r="283" spans="1:9" s="159" customFormat="1">
      <c r="A283" s="38">
        <v>4</v>
      </c>
      <c r="B283" s="39">
        <v>3133</v>
      </c>
      <c r="C283" s="42" t="s">
        <v>140</v>
      </c>
      <c r="D283" s="20">
        <v>1218.93</v>
      </c>
      <c r="E283" s="223">
        <v>3000</v>
      </c>
      <c r="F283" s="223">
        <v>3000</v>
      </c>
      <c r="G283" s="223">
        <v>1219.98</v>
      </c>
      <c r="H283" s="107">
        <f t="shared" si="11"/>
        <v>100.08614112377248</v>
      </c>
      <c r="I283" s="107">
        <f t="shared" si="12"/>
        <v>40.666000000000004</v>
      </c>
    </row>
    <row r="284" spans="1:9" s="159" customFormat="1">
      <c r="A284" s="38">
        <v>5</v>
      </c>
      <c r="B284" s="39">
        <v>3134</v>
      </c>
      <c r="C284" s="42" t="s">
        <v>154</v>
      </c>
      <c r="D284" s="20">
        <v>358.48</v>
      </c>
      <c r="E284" s="223">
        <v>1000</v>
      </c>
      <c r="F284" s="223">
        <v>1000</v>
      </c>
      <c r="G284" s="223">
        <v>358.8</v>
      </c>
      <c r="H284" s="347">
        <f t="shared" si="11"/>
        <v>100.08926578888642</v>
      </c>
      <c r="I284" s="348">
        <f t="shared" si="12"/>
        <v>35.880000000000003</v>
      </c>
    </row>
    <row r="285" spans="1:9" s="159" customFormat="1">
      <c r="A285" s="299"/>
      <c r="B285" s="300">
        <v>32</v>
      </c>
      <c r="C285" s="275" t="s">
        <v>42</v>
      </c>
      <c r="D285" s="301">
        <f>SUM(D286:D291)</f>
        <v>50115.42</v>
      </c>
      <c r="E285" s="302">
        <f>SUM(E286:E291)</f>
        <v>94500</v>
      </c>
      <c r="F285" s="302">
        <f>SUM(F286:F291)</f>
        <v>94500</v>
      </c>
      <c r="G285" s="302">
        <f>SUM(G286:G291)</f>
        <v>59842.909999999996</v>
      </c>
      <c r="H285" s="347">
        <f t="shared" si="11"/>
        <v>119.41017355536478</v>
      </c>
      <c r="I285" s="348">
        <f t="shared" si="12"/>
        <v>63.325830687830688</v>
      </c>
    </row>
    <row r="286" spans="1:9" s="159" customFormat="1">
      <c r="A286" s="38">
        <v>6</v>
      </c>
      <c r="B286" s="39">
        <v>3211</v>
      </c>
      <c r="C286" s="42" t="s">
        <v>155</v>
      </c>
      <c r="D286" s="20">
        <v>4532.3900000000003</v>
      </c>
      <c r="E286" s="222">
        <v>16000</v>
      </c>
      <c r="F286" s="222">
        <v>16000</v>
      </c>
      <c r="G286" s="222">
        <v>6435.74</v>
      </c>
      <c r="H286" s="107">
        <f t="shared" si="11"/>
        <v>141.99440030535763</v>
      </c>
      <c r="I286" s="107">
        <f t="shared" si="12"/>
        <v>40.223374999999997</v>
      </c>
    </row>
    <row r="287" spans="1:9" s="159" customFormat="1">
      <c r="A287" s="38">
        <v>7</v>
      </c>
      <c r="B287" s="39">
        <v>3212</v>
      </c>
      <c r="C287" s="42" t="s">
        <v>118</v>
      </c>
      <c r="D287" s="20">
        <v>1134</v>
      </c>
      <c r="E287" s="222">
        <v>3000</v>
      </c>
      <c r="F287" s="222">
        <v>3000</v>
      </c>
      <c r="G287" s="222">
        <v>1572</v>
      </c>
      <c r="H287" s="107">
        <f t="shared" si="11"/>
        <v>138.62433862433863</v>
      </c>
      <c r="I287" s="107">
        <f t="shared" si="12"/>
        <v>52.400000000000006</v>
      </c>
    </row>
    <row r="288" spans="1:9" s="159" customFormat="1">
      <c r="A288" s="38">
        <v>8</v>
      </c>
      <c r="B288" s="39">
        <v>3213</v>
      </c>
      <c r="C288" s="40" t="s">
        <v>119</v>
      </c>
      <c r="D288" s="20">
        <v>0</v>
      </c>
      <c r="E288" s="222">
        <v>500</v>
      </c>
      <c r="F288" s="222">
        <v>500</v>
      </c>
      <c r="G288" s="222">
        <v>1000</v>
      </c>
      <c r="H288" s="107">
        <v>0</v>
      </c>
      <c r="I288" s="107">
        <f t="shared" si="12"/>
        <v>200</v>
      </c>
    </row>
    <row r="289" spans="1:9" s="159" customFormat="1">
      <c r="A289" s="38">
        <v>9</v>
      </c>
      <c r="B289" s="39">
        <v>3291</v>
      </c>
      <c r="C289" s="40" t="s">
        <v>117</v>
      </c>
      <c r="D289" s="20">
        <v>10617.99</v>
      </c>
      <c r="E289" s="222">
        <v>28000</v>
      </c>
      <c r="F289" s="222">
        <v>28000</v>
      </c>
      <c r="G289" s="222">
        <v>11761.46</v>
      </c>
      <c r="H289" s="107">
        <f t="shared" si="11"/>
        <v>110.76917571028038</v>
      </c>
      <c r="I289" s="107">
        <f t="shared" si="12"/>
        <v>42.005214285714281</v>
      </c>
    </row>
    <row r="290" spans="1:9" s="159" customFormat="1">
      <c r="A290" s="38">
        <v>10</v>
      </c>
      <c r="B290" s="41">
        <v>3293</v>
      </c>
      <c r="C290" s="42" t="s">
        <v>129</v>
      </c>
      <c r="D290" s="20">
        <v>28930.48</v>
      </c>
      <c r="E290" s="222">
        <v>35000</v>
      </c>
      <c r="F290" s="222">
        <v>35000</v>
      </c>
      <c r="G290" s="222">
        <v>29272.5</v>
      </c>
      <c r="H290" s="107">
        <f t="shared" si="11"/>
        <v>101.18221336113331</v>
      </c>
      <c r="I290" s="107">
        <f t="shared" si="12"/>
        <v>83.635714285714286</v>
      </c>
    </row>
    <row r="291" spans="1:9" s="160" customFormat="1">
      <c r="A291" s="38">
        <v>11</v>
      </c>
      <c r="B291" s="39">
        <v>3237</v>
      </c>
      <c r="C291" s="42" t="s">
        <v>330</v>
      </c>
      <c r="D291" s="8">
        <v>4900.5600000000004</v>
      </c>
      <c r="E291" s="224">
        <v>12000</v>
      </c>
      <c r="F291" s="224">
        <v>12000</v>
      </c>
      <c r="G291" s="224">
        <v>9801.2099999999991</v>
      </c>
      <c r="H291" s="107">
        <f t="shared" si="11"/>
        <v>200.0018365248053</v>
      </c>
      <c r="I291" s="107">
        <f t="shared" si="12"/>
        <v>81.676749999999998</v>
      </c>
    </row>
    <row r="292" spans="1:9" s="160" customFormat="1" hidden="1">
      <c r="A292" s="38"/>
      <c r="B292" s="39"/>
      <c r="C292" s="42"/>
      <c r="D292" s="8"/>
      <c r="E292" s="224"/>
      <c r="F292" s="224"/>
      <c r="G292" s="224"/>
      <c r="H292" s="107">
        <f t="shared" si="11"/>
        <v>0</v>
      </c>
      <c r="I292" s="107">
        <f t="shared" si="12"/>
        <v>0</v>
      </c>
    </row>
    <row r="293" spans="1:9" s="160" customFormat="1" hidden="1">
      <c r="A293" s="38">
        <v>4</v>
      </c>
      <c r="B293" s="39"/>
      <c r="C293" s="42"/>
      <c r="D293" s="8"/>
      <c r="E293" s="224"/>
      <c r="F293" s="224"/>
      <c r="G293" s="224"/>
      <c r="H293" s="107">
        <f t="shared" si="11"/>
        <v>0</v>
      </c>
      <c r="I293" s="107">
        <f t="shared" si="12"/>
        <v>0</v>
      </c>
    </row>
    <row r="294" spans="1:9" s="161" customFormat="1">
      <c r="A294" s="43" t="s">
        <v>333</v>
      </c>
      <c r="B294" s="44"/>
      <c r="C294" s="43"/>
      <c r="D294" s="45">
        <f>SUM(D295)</f>
        <v>2606663.1200000006</v>
      </c>
      <c r="E294" s="225">
        <f>SUM(E295)</f>
        <v>18066000</v>
      </c>
      <c r="F294" s="225">
        <f>SUM(F295)</f>
        <v>18066000</v>
      </c>
      <c r="G294" s="225">
        <f>SUM(G295)</f>
        <v>2578068.3600000003</v>
      </c>
      <c r="H294" s="350">
        <f t="shared" si="11"/>
        <v>98.903012829674736</v>
      </c>
      <c r="I294" s="350">
        <f t="shared" si="12"/>
        <v>14.270277648621722</v>
      </c>
    </row>
    <row r="295" spans="1:9" s="161" customFormat="1">
      <c r="A295" s="43" t="s">
        <v>335</v>
      </c>
      <c r="B295" s="44"/>
      <c r="C295" s="43"/>
      <c r="D295" s="45">
        <f>SUM(D296+D392+D470+D483+D572+D577+D628+D651+D666++D677+D682+D697)</f>
        <v>2606663.1200000006</v>
      </c>
      <c r="E295" s="225">
        <f>SUM(E296+E392+E470+E483+E572+E577+E628+E651+E666++E677+E682+E697)</f>
        <v>18066000</v>
      </c>
      <c r="F295" s="225">
        <f>SUM(F296+F392+F470+F483+F572+F577+F628+F651+F666++F677+F682+F697)</f>
        <v>18066000</v>
      </c>
      <c r="G295" s="225">
        <f>SUM(G296+G392+G470+G483+G572+G577+G628+G651+G666++G677+G682+G697)</f>
        <v>2578068.3600000003</v>
      </c>
      <c r="H295" s="350">
        <f t="shared" si="11"/>
        <v>98.903012829674736</v>
      </c>
      <c r="I295" s="350">
        <f t="shared" si="12"/>
        <v>14.270277648621722</v>
      </c>
    </row>
    <row r="296" spans="1:9" s="161" customFormat="1">
      <c r="A296" s="196" t="s">
        <v>338</v>
      </c>
      <c r="B296" s="195"/>
      <c r="C296" s="196"/>
      <c r="D296" s="194">
        <f>SUM(D297+D345+D353+D358+D362+D366+D386)</f>
        <v>931278.15</v>
      </c>
      <c r="E296" s="226">
        <f>SUM(E297+E345+E353+E358+E362+E366+E386)</f>
        <v>1642800</v>
      </c>
      <c r="F296" s="226">
        <f>SUM(F297+F345+F353+F358+F362+F366+F386)</f>
        <v>1642800</v>
      </c>
      <c r="G296" s="226">
        <f>SUM(G297+G345+G353+G358+G362+G366+G386)</f>
        <v>774152.63</v>
      </c>
      <c r="H296" s="193">
        <f t="shared" si="11"/>
        <v>83.127970950462</v>
      </c>
      <c r="I296" s="193">
        <f t="shared" si="12"/>
        <v>47.123973094716334</v>
      </c>
    </row>
    <row r="297" spans="1:9" s="71" customFormat="1">
      <c r="A297" s="46" t="s">
        <v>351</v>
      </c>
      <c r="B297" s="48"/>
      <c r="C297" s="46"/>
      <c r="D297" s="47">
        <f>SUM(D298)</f>
        <v>679182.3600000001</v>
      </c>
      <c r="E297" s="227">
        <f>SUM(E298)</f>
        <v>1449800</v>
      </c>
      <c r="F297" s="227">
        <f>SUM(F298)</f>
        <v>1449800</v>
      </c>
      <c r="G297" s="227">
        <f>SUM(G298)</f>
        <v>651720.5</v>
      </c>
      <c r="H297" s="62">
        <f t="shared" si="11"/>
        <v>95.956629380068108</v>
      </c>
      <c r="I297" s="62">
        <f t="shared" si="12"/>
        <v>44.952441716098775</v>
      </c>
    </row>
    <row r="298" spans="1:9" s="71" customFormat="1">
      <c r="A298" s="218"/>
      <c r="B298" s="257">
        <v>3</v>
      </c>
      <c r="C298" s="218" t="s">
        <v>108</v>
      </c>
      <c r="D298" s="177">
        <f>SUM(D299+D305+D337+D343)</f>
        <v>679182.3600000001</v>
      </c>
      <c r="E298" s="237">
        <f>SUM(E299+E305+E337+E343)</f>
        <v>1449800</v>
      </c>
      <c r="F298" s="237">
        <f>SUM(F299+F305+F337+F343)</f>
        <v>1449800</v>
      </c>
      <c r="G298" s="237">
        <f>SUM(G299+G305+G337+G343)</f>
        <v>651720.5</v>
      </c>
      <c r="H298" s="347">
        <f t="shared" si="11"/>
        <v>95.956629380068108</v>
      </c>
      <c r="I298" s="348">
        <f t="shared" si="12"/>
        <v>44.952441716098775</v>
      </c>
    </row>
    <row r="299" spans="1:9" s="71" customFormat="1">
      <c r="A299" s="303"/>
      <c r="B299" s="277">
        <v>31</v>
      </c>
      <c r="C299" s="303" t="s">
        <v>38</v>
      </c>
      <c r="D299" s="265">
        <f>SUM(D300:D304)</f>
        <v>329360.38999999996</v>
      </c>
      <c r="E299" s="281">
        <f>SUM(E300:E304)</f>
        <v>901400</v>
      </c>
      <c r="F299" s="281">
        <f>SUM(F300:F304)</f>
        <v>901400</v>
      </c>
      <c r="G299" s="281">
        <f>SUM(G300:G304)</f>
        <v>388028.74</v>
      </c>
      <c r="H299" s="347">
        <f t="shared" si="11"/>
        <v>117.81281288864153</v>
      </c>
      <c r="I299" s="348">
        <f t="shared" si="12"/>
        <v>43.047341912580428</v>
      </c>
    </row>
    <row r="300" spans="1:9" ht="12.95" customHeight="1">
      <c r="A300" s="38">
        <v>15</v>
      </c>
      <c r="B300" s="39">
        <v>3111</v>
      </c>
      <c r="C300" s="40" t="s">
        <v>133</v>
      </c>
      <c r="D300" s="8">
        <v>268226.24</v>
      </c>
      <c r="E300" s="224">
        <v>742000</v>
      </c>
      <c r="F300" s="224">
        <v>742000</v>
      </c>
      <c r="G300" s="224">
        <v>302701.65000000002</v>
      </c>
      <c r="H300" s="107">
        <f t="shared" si="11"/>
        <v>112.85310862949129</v>
      </c>
      <c r="I300" s="107">
        <f t="shared" si="12"/>
        <v>40.795370619946098</v>
      </c>
    </row>
    <row r="301" spans="1:9" ht="12.95" customHeight="1">
      <c r="A301" s="38">
        <v>16</v>
      </c>
      <c r="B301" s="39">
        <v>3121</v>
      </c>
      <c r="C301" s="40" t="s">
        <v>106</v>
      </c>
      <c r="D301" s="8">
        <v>15000</v>
      </c>
      <c r="E301" s="224">
        <v>32000</v>
      </c>
      <c r="F301" s="224">
        <v>32000</v>
      </c>
      <c r="G301" s="224">
        <v>33950</v>
      </c>
      <c r="H301" s="107">
        <f t="shared" si="11"/>
        <v>226.33333333333331</v>
      </c>
      <c r="I301" s="107">
        <f t="shared" si="12"/>
        <v>106.09375000000001</v>
      </c>
    </row>
    <row r="302" spans="1:9" ht="12.95" customHeight="1">
      <c r="A302" s="38">
        <v>17</v>
      </c>
      <c r="B302" s="39">
        <v>3132</v>
      </c>
      <c r="C302" s="42" t="s">
        <v>139</v>
      </c>
      <c r="D302" s="8">
        <v>40233.17</v>
      </c>
      <c r="E302" s="224">
        <v>109300</v>
      </c>
      <c r="F302" s="224">
        <v>109300</v>
      </c>
      <c r="G302" s="224">
        <v>44805.599999999999</v>
      </c>
      <c r="H302" s="107">
        <f t="shared" si="11"/>
        <v>111.36482658463154</v>
      </c>
      <c r="I302" s="107">
        <f t="shared" si="12"/>
        <v>40.993229643183895</v>
      </c>
    </row>
    <row r="303" spans="1:9" ht="12.95" customHeight="1">
      <c r="A303" s="38">
        <v>18</v>
      </c>
      <c r="B303" s="39">
        <v>3133</v>
      </c>
      <c r="C303" s="42" t="s">
        <v>140</v>
      </c>
      <c r="D303" s="8">
        <v>4559.91</v>
      </c>
      <c r="E303" s="224">
        <v>13500</v>
      </c>
      <c r="F303" s="224">
        <v>13500</v>
      </c>
      <c r="G303" s="224">
        <v>5078</v>
      </c>
      <c r="H303" s="107">
        <f t="shared" si="11"/>
        <v>111.36184705399887</v>
      </c>
      <c r="I303" s="107">
        <f t="shared" si="12"/>
        <v>37.614814814814821</v>
      </c>
    </row>
    <row r="304" spans="1:9" ht="12.95" customHeight="1">
      <c r="A304" s="38">
        <v>19</v>
      </c>
      <c r="B304" s="39">
        <v>3134</v>
      </c>
      <c r="C304" s="42" t="s">
        <v>154</v>
      </c>
      <c r="D304" s="8">
        <v>1341.07</v>
      </c>
      <c r="E304" s="224">
        <v>4600</v>
      </c>
      <c r="F304" s="224">
        <v>4600</v>
      </c>
      <c r="G304" s="224">
        <v>1493.49</v>
      </c>
      <c r="H304" s="347">
        <f t="shared" si="11"/>
        <v>111.36555138807071</v>
      </c>
      <c r="I304" s="348">
        <f t="shared" si="12"/>
        <v>32.467173913043482</v>
      </c>
    </row>
    <row r="305" spans="1:9" s="71" customFormat="1" ht="12.95" customHeight="1">
      <c r="A305" s="299"/>
      <c r="B305" s="300">
        <v>32</v>
      </c>
      <c r="C305" s="275" t="s">
        <v>42</v>
      </c>
      <c r="D305" s="261">
        <f>SUM(D306:D336)</f>
        <v>287356.16000000009</v>
      </c>
      <c r="E305" s="186">
        <f>SUM(E306:E336)</f>
        <v>525400</v>
      </c>
      <c r="F305" s="186">
        <f>SUM(F306:F336)</f>
        <v>525400</v>
      </c>
      <c r="G305" s="186">
        <f>SUM(G306:G336)</f>
        <v>254512.31</v>
      </c>
      <c r="H305" s="347">
        <f t="shared" si="11"/>
        <v>88.570333762811941</v>
      </c>
      <c r="I305" s="348">
        <f t="shared" si="12"/>
        <v>48.441627331556909</v>
      </c>
    </row>
    <row r="306" spans="1:9" ht="12.95" customHeight="1">
      <c r="A306" s="38">
        <v>20</v>
      </c>
      <c r="B306" s="39">
        <v>3211</v>
      </c>
      <c r="C306" s="42" t="s">
        <v>293</v>
      </c>
      <c r="D306" s="8">
        <v>170</v>
      </c>
      <c r="E306" s="224">
        <v>2000</v>
      </c>
      <c r="F306" s="224">
        <v>2000</v>
      </c>
      <c r="G306" s="224">
        <v>2759.79</v>
      </c>
      <c r="H306" s="107">
        <f t="shared" si="11"/>
        <v>1623.4058823529413</v>
      </c>
      <c r="I306" s="107">
        <f t="shared" si="12"/>
        <v>137.98949999999999</v>
      </c>
    </row>
    <row r="307" spans="1:9" s="162" customFormat="1" ht="12.95" customHeight="1">
      <c r="A307" s="38">
        <v>21</v>
      </c>
      <c r="B307" s="39">
        <v>3212</v>
      </c>
      <c r="C307" s="42" t="s">
        <v>118</v>
      </c>
      <c r="D307" s="8">
        <v>3895.95</v>
      </c>
      <c r="E307" s="224">
        <v>20000</v>
      </c>
      <c r="F307" s="224">
        <v>20000</v>
      </c>
      <c r="G307" s="224">
        <v>6934.41</v>
      </c>
      <c r="H307" s="107">
        <f t="shared" si="11"/>
        <v>177.99022061371426</v>
      </c>
      <c r="I307" s="107">
        <f t="shared" si="12"/>
        <v>34.672049999999999</v>
      </c>
    </row>
    <row r="308" spans="1:9" s="160" customFormat="1" ht="12.95" customHeight="1">
      <c r="A308" s="38">
        <v>22</v>
      </c>
      <c r="B308" s="39">
        <v>3213</v>
      </c>
      <c r="C308" s="40" t="s">
        <v>119</v>
      </c>
      <c r="D308" s="8">
        <v>2400</v>
      </c>
      <c r="E308" s="224">
        <v>10000</v>
      </c>
      <c r="F308" s="224">
        <v>10000</v>
      </c>
      <c r="G308" s="224">
        <v>1200</v>
      </c>
      <c r="H308" s="107">
        <f t="shared" si="11"/>
        <v>50</v>
      </c>
      <c r="I308" s="107">
        <f t="shared" si="12"/>
        <v>12</v>
      </c>
    </row>
    <row r="309" spans="1:9" s="160" customFormat="1" ht="12.95" customHeight="1">
      <c r="A309" s="151" t="s">
        <v>302</v>
      </c>
      <c r="B309" s="130">
        <v>3214</v>
      </c>
      <c r="C309" s="40" t="s">
        <v>292</v>
      </c>
      <c r="D309" s="8">
        <v>3302</v>
      </c>
      <c r="E309" s="224">
        <v>10000</v>
      </c>
      <c r="F309" s="224">
        <v>10000</v>
      </c>
      <c r="G309" s="224">
        <v>3906</v>
      </c>
      <c r="H309" s="107">
        <f t="shared" si="11"/>
        <v>118.29194427619625</v>
      </c>
      <c r="I309" s="107">
        <f t="shared" si="12"/>
        <v>39.06</v>
      </c>
    </row>
    <row r="310" spans="1:9" ht="12.95" customHeight="1">
      <c r="A310" s="38">
        <v>23</v>
      </c>
      <c r="B310" s="39">
        <v>3221</v>
      </c>
      <c r="C310" s="40" t="s">
        <v>120</v>
      </c>
      <c r="D310" s="8">
        <v>13179.34</v>
      </c>
      <c r="E310" s="224">
        <v>35000</v>
      </c>
      <c r="F310" s="224">
        <v>35000</v>
      </c>
      <c r="G310" s="224">
        <v>8188.26</v>
      </c>
      <c r="H310" s="107">
        <f t="shared" si="11"/>
        <v>62.129514831546949</v>
      </c>
      <c r="I310" s="107">
        <f t="shared" si="12"/>
        <v>23.395028571428572</v>
      </c>
    </row>
    <row r="311" spans="1:9" ht="12.95" customHeight="1">
      <c r="A311" s="38">
        <v>24</v>
      </c>
      <c r="B311" s="39">
        <v>3223</v>
      </c>
      <c r="C311" s="40" t="s">
        <v>121</v>
      </c>
      <c r="D311" s="8">
        <v>2190.46</v>
      </c>
      <c r="E311" s="224">
        <v>14000</v>
      </c>
      <c r="F311" s="224">
        <v>14000</v>
      </c>
      <c r="G311" s="224">
        <v>1017.85</v>
      </c>
      <c r="H311" s="107">
        <f t="shared" si="11"/>
        <v>46.467408672151059</v>
      </c>
      <c r="I311" s="107">
        <f t="shared" si="12"/>
        <v>7.2703571428571436</v>
      </c>
    </row>
    <row r="312" spans="1:9" ht="12.95" customHeight="1">
      <c r="A312" s="38">
        <v>25</v>
      </c>
      <c r="B312" s="39">
        <v>3223</v>
      </c>
      <c r="C312" s="40" t="s">
        <v>156</v>
      </c>
      <c r="D312" s="8">
        <v>2518.96</v>
      </c>
      <c r="E312" s="224">
        <v>35000</v>
      </c>
      <c r="F312" s="224">
        <v>35000</v>
      </c>
      <c r="G312" s="224">
        <v>13395.77</v>
      </c>
      <c r="H312" s="107">
        <f t="shared" si="11"/>
        <v>531.79764664782294</v>
      </c>
      <c r="I312" s="107">
        <f t="shared" si="12"/>
        <v>38.273628571428574</v>
      </c>
    </row>
    <row r="313" spans="1:9" ht="12.95" customHeight="1">
      <c r="A313" s="38">
        <v>26</v>
      </c>
      <c r="B313" s="39">
        <v>3223</v>
      </c>
      <c r="C313" s="40" t="s">
        <v>122</v>
      </c>
      <c r="D313" s="8">
        <v>-1457.85</v>
      </c>
      <c r="E313" s="224">
        <v>10000</v>
      </c>
      <c r="F313" s="224">
        <v>10000</v>
      </c>
      <c r="G313" s="224">
        <v>2007.63</v>
      </c>
      <c r="H313" s="107">
        <f t="shared" si="11"/>
        <v>-137.7116987344377</v>
      </c>
      <c r="I313" s="107">
        <f t="shared" si="12"/>
        <v>20.076300000000003</v>
      </c>
    </row>
    <row r="314" spans="1:9" ht="12.95" customHeight="1">
      <c r="A314" s="38">
        <v>27</v>
      </c>
      <c r="B314" s="39">
        <v>3224</v>
      </c>
      <c r="C314" s="40" t="s">
        <v>174</v>
      </c>
      <c r="D314" s="8">
        <v>4520.45</v>
      </c>
      <c r="E314" s="224">
        <v>30000</v>
      </c>
      <c r="F314" s="224">
        <v>30000</v>
      </c>
      <c r="G314" s="224">
        <v>5614.9</v>
      </c>
      <c r="H314" s="107">
        <f t="shared" ref="H314:H377" si="16">IF(G314&gt;0,G314/D314*100,0)</f>
        <v>124.21108517957282</v>
      </c>
      <c r="I314" s="107">
        <f t="shared" ref="I314:I377" si="17">IF(G314&gt;0,G314/F314*100,0)</f>
        <v>18.716333333333331</v>
      </c>
    </row>
    <row r="315" spans="1:9" ht="12.95" customHeight="1">
      <c r="A315" s="116">
        <v>28</v>
      </c>
      <c r="B315" s="39">
        <v>3225</v>
      </c>
      <c r="C315" s="40" t="s">
        <v>190</v>
      </c>
      <c r="D315" s="8">
        <v>3938.61</v>
      </c>
      <c r="E315" s="224">
        <v>14000</v>
      </c>
      <c r="F315" s="224">
        <v>14000</v>
      </c>
      <c r="G315" s="224">
        <v>6201.5</v>
      </c>
      <c r="H315" s="107">
        <f t="shared" si="16"/>
        <v>157.4540256587984</v>
      </c>
      <c r="I315" s="107">
        <f t="shared" si="17"/>
        <v>44.296428571428571</v>
      </c>
    </row>
    <row r="316" spans="1:9" ht="12.95" customHeight="1">
      <c r="A316" s="152" t="s">
        <v>304</v>
      </c>
      <c r="B316" s="130">
        <v>3227</v>
      </c>
      <c r="C316" s="40" t="s">
        <v>289</v>
      </c>
      <c r="D316" s="8">
        <v>0</v>
      </c>
      <c r="E316" s="224">
        <v>4500</v>
      </c>
      <c r="F316" s="224">
        <v>4500</v>
      </c>
      <c r="G316" s="224">
        <v>0</v>
      </c>
      <c r="H316" s="107">
        <f t="shared" si="16"/>
        <v>0</v>
      </c>
      <c r="I316" s="107">
        <f t="shared" si="17"/>
        <v>0</v>
      </c>
    </row>
    <row r="317" spans="1:9" s="163" customFormat="1" ht="12.95" customHeight="1">
      <c r="A317" s="38">
        <v>29</v>
      </c>
      <c r="B317" s="39">
        <v>3231</v>
      </c>
      <c r="C317" s="40" t="s">
        <v>124</v>
      </c>
      <c r="D317" s="8">
        <v>15915.83</v>
      </c>
      <c r="E317" s="224">
        <v>35000</v>
      </c>
      <c r="F317" s="224">
        <v>35000</v>
      </c>
      <c r="G317" s="224">
        <v>16953.490000000002</v>
      </c>
      <c r="H317" s="107">
        <f t="shared" si="16"/>
        <v>106.5196725524211</v>
      </c>
      <c r="I317" s="107">
        <f t="shared" si="17"/>
        <v>48.438542857142863</v>
      </c>
    </row>
    <row r="318" spans="1:9" s="163" customFormat="1" ht="12.95" customHeight="1">
      <c r="A318" s="38">
        <v>30</v>
      </c>
      <c r="B318" s="39">
        <v>3232</v>
      </c>
      <c r="C318" s="40" t="s">
        <v>244</v>
      </c>
      <c r="D318" s="8">
        <v>2062.5</v>
      </c>
      <c r="E318" s="224">
        <v>10000</v>
      </c>
      <c r="F318" s="224">
        <v>10000</v>
      </c>
      <c r="G318" s="224">
        <v>0</v>
      </c>
      <c r="H318" s="107">
        <f t="shared" si="16"/>
        <v>0</v>
      </c>
      <c r="I318" s="107">
        <f t="shared" si="17"/>
        <v>0</v>
      </c>
    </row>
    <row r="319" spans="1:9" s="159" customFormat="1" ht="12.95" customHeight="1">
      <c r="A319" s="38">
        <v>31</v>
      </c>
      <c r="B319" s="39">
        <v>3232</v>
      </c>
      <c r="C319" s="42" t="s">
        <v>245</v>
      </c>
      <c r="D319" s="8">
        <v>4821.25</v>
      </c>
      <c r="E319" s="224">
        <v>20000</v>
      </c>
      <c r="F319" s="224">
        <v>20000</v>
      </c>
      <c r="G319" s="224">
        <v>1642.5</v>
      </c>
      <c r="H319" s="107">
        <f t="shared" si="16"/>
        <v>34.067928441794145</v>
      </c>
      <c r="I319" s="107">
        <f t="shared" si="17"/>
        <v>8.2125000000000004</v>
      </c>
    </row>
    <row r="320" spans="1:9" ht="12.95" customHeight="1">
      <c r="A320" s="38">
        <v>32</v>
      </c>
      <c r="B320" s="39">
        <v>3232</v>
      </c>
      <c r="C320" s="40" t="s">
        <v>125</v>
      </c>
      <c r="D320" s="8">
        <v>12362.51</v>
      </c>
      <c r="E320" s="224">
        <v>20000</v>
      </c>
      <c r="F320" s="224">
        <v>20000</v>
      </c>
      <c r="G320" s="224">
        <v>7004.81</v>
      </c>
      <c r="H320" s="107">
        <f t="shared" si="16"/>
        <v>56.661713519341951</v>
      </c>
      <c r="I320" s="107">
        <f t="shared" si="17"/>
        <v>35.024050000000003</v>
      </c>
    </row>
    <row r="321" spans="1:9" ht="12.95" customHeight="1">
      <c r="A321" s="38">
        <v>33</v>
      </c>
      <c r="B321" s="39">
        <v>3233</v>
      </c>
      <c r="C321" s="40" t="s">
        <v>45</v>
      </c>
      <c r="D321" s="8">
        <v>73221.88</v>
      </c>
      <c r="E321" s="224">
        <v>90000</v>
      </c>
      <c r="F321" s="224">
        <v>90000</v>
      </c>
      <c r="G321" s="224">
        <v>80889.16</v>
      </c>
      <c r="H321" s="107">
        <f t="shared" si="16"/>
        <v>110.47129628466246</v>
      </c>
      <c r="I321" s="107">
        <f t="shared" si="17"/>
        <v>89.876844444444444</v>
      </c>
    </row>
    <row r="322" spans="1:9" ht="12.95" customHeight="1">
      <c r="A322" s="38">
        <v>34</v>
      </c>
      <c r="B322" s="39">
        <v>3234</v>
      </c>
      <c r="C322" s="40" t="s">
        <v>312</v>
      </c>
      <c r="D322" s="8">
        <v>2034.5</v>
      </c>
      <c r="E322" s="224">
        <v>3000</v>
      </c>
      <c r="F322" s="224">
        <v>3000</v>
      </c>
      <c r="G322" s="224">
        <v>1214.49</v>
      </c>
      <c r="H322" s="107">
        <f t="shared" si="16"/>
        <v>59.694765298599165</v>
      </c>
      <c r="I322" s="107">
        <f t="shared" si="17"/>
        <v>40.483000000000004</v>
      </c>
    </row>
    <row r="323" spans="1:9" ht="12" customHeight="1">
      <c r="A323" s="38">
        <v>35</v>
      </c>
      <c r="B323" s="39">
        <v>3234</v>
      </c>
      <c r="C323" s="40" t="s">
        <v>126</v>
      </c>
      <c r="D323" s="8">
        <v>331.48</v>
      </c>
      <c r="E323" s="224">
        <v>1000</v>
      </c>
      <c r="F323" s="224">
        <v>1000</v>
      </c>
      <c r="G323" s="224">
        <v>373.49</v>
      </c>
      <c r="H323" s="107">
        <f t="shared" si="16"/>
        <v>112.673464462411</v>
      </c>
      <c r="I323" s="107">
        <f t="shared" si="17"/>
        <v>37.348999999999997</v>
      </c>
    </row>
    <row r="324" spans="1:9" ht="12" customHeight="1">
      <c r="A324" s="38" t="s">
        <v>309</v>
      </c>
      <c r="B324" s="39">
        <v>3234</v>
      </c>
      <c r="C324" s="40" t="s">
        <v>295</v>
      </c>
      <c r="D324" s="8">
        <v>0</v>
      </c>
      <c r="E324" s="224">
        <v>20000</v>
      </c>
      <c r="F324" s="224">
        <v>20000</v>
      </c>
      <c r="G324" s="224">
        <v>19703.12</v>
      </c>
      <c r="H324" s="107">
        <v>0</v>
      </c>
      <c r="I324" s="107">
        <f t="shared" si="17"/>
        <v>98.515599999999992</v>
      </c>
    </row>
    <row r="325" spans="1:9" s="159" customFormat="1" ht="12" customHeight="1">
      <c r="A325" s="38">
        <v>36</v>
      </c>
      <c r="B325" s="39">
        <v>3234</v>
      </c>
      <c r="C325" s="40" t="s">
        <v>127</v>
      </c>
      <c r="D325" s="8">
        <v>0</v>
      </c>
      <c r="E325" s="224">
        <v>0</v>
      </c>
      <c r="F325" s="224">
        <v>0</v>
      </c>
      <c r="G325" s="224">
        <v>0</v>
      </c>
      <c r="H325" s="107">
        <f t="shared" si="16"/>
        <v>0</v>
      </c>
      <c r="I325" s="107">
        <f t="shared" si="17"/>
        <v>0</v>
      </c>
    </row>
    <row r="326" spans="1:9" s="159" customFormat="1" ht="12" customHeight="1">
      <c r="A326" s="38">
        <v>37</v>
      </c>
      <c r="B326" s="39">
        <v>3234</v>
      </c>
      <c r="C326" s="40" t="s">
        <v>296</v>
      </c>
      <c r="D326" s="8">
        <v>0</v>
      </c>
      <c r="E326" s="224">
        <v>1000</v>
      </c>
      <c r="F326" s="224">
        <v>1000</v>
      </c>
      <c r="G326" s="224">
        <v>0</v>
      </c>
      <c r="H326" s="107">
        <f t="shared" si="16"/>
        <v>0</v>
      </c>
      <c r="I326" s="107">
        <f t="shared" si="17"/>
        <v>0</v>
      </c>
    </row>
    <row r="327" spans="1:9" s="159" customFormat="1" ht="12" customHeight="1">
      <c r="A327" s="38">
        <v>38</v>
      </c>
      <c r="B327" s="39">
        <v>3234</v>
      </c>
      <c r="C327" s="42" t="s">
        <v>290</v>
      </c>
      <c r="D327" s="8">
        <v>0</v>
      </c>
      <c r="E327" s="224">
        <v>0</v>
      </c>
      <c r="F327" s="224">
        <v>0</v>
      </c>
      <c r="G327" s="224">
        <v>0</v>
      </c>
      <c r="H327" s="107">
        <f t="shared" si="16"/>
        <v>0</v>
      </c>
      <c r="I327" s="107">
        <f t="shared" si="17"/>
        <v>0</v>
      </c>
    </row>
    <row r="328" spans="1:9" s="159" customFormat="1" ht="12" customHeight="1">
      <c r="A328" s="38">
        <v>39</v>
      </c>
      <c r="B328" s="39">
        <v>3235</v>
      </c>
      <c r="C328" s="42" t="s">
        <v>444</v>
      </c>
      <c r="D328" s="8">
        <v>6250</v>
      </c>
      <c r="E328" s="224">
        <v>12000</v>
      </c>
      <c r="F328" s="224">
        <v>12000</v>
      </c>
      <c r="G328" s="224">
        <v>4650</v>
      </c>
      <c r="H328" s="107">
        <f t="shared" si="16"/>
        <v>74.400000000000006</v>
      </c>
      <c r="I328" s="107">
        <f t="shared" si="17"/>
        <v>38.75</v>
      </c>
    </row>
    <row r="329" spans="1:9" s="159" customFormat="1" ht="12" customHeight="1">
      <c r="A329" s="38">
        <v>40</v>
      </c>
      <c r="B329" s="49">
        <v>3237</v>
      </c>
      <c r="C329" s="50" t="s">
        <v>184</v>
      </c>
      <c r="D329" s="11">
        <v>94285.78</v>
      </c>
      <c r="E329" s="228">
        <v>45000</v>
      </c>
      <c r="F329" s="228">
        <v>45000</v>
      </c>
      <c r="G329" s="228">
        <v>7625</v>
      </c>
      <c r="H329" s="107">
        <f t="shared" si="16"/>
        <v>8.0871155756467203</v>
      </c>
      <c r="I329" s="107">
        <f t="shared" si="17"/>
        <v>16.944444444444446</v>
      </c>
    </row>
    <row r="330" spans="1:9" s="159" customFormat="1" ht="12.95" customHeight="1">
      <c r="A330" s="38">
        <v>41</v>
      </c>
      <c r="B330" s="49">
        <v>3238</v>
      </c>
      <c r="C330" s="50" t="s">
        <v>128</v>
      </c>
      <c r="D330" s="11">
        <v>10625</v>
      </c>
      <c r="E330" s="228">
        <v>21000</v>
      </c>
      <c r="F330" s="228">
        <v>21000</v>
      </c>
      <c r="G330" s="228">
        <v>12125</v>
      </c>
      <c r="H330" s="107">
        <f t="shared" si="16"/>
        <v>114.11764705882352</v>
      </c>
      <c r="I330" s="107">
        <f t="shared" si="17"/>
        <v>57.738095238095234</v>
      </c>
    </row>
    <row r="331" spans="1:9" s="159" customFormat="1" ht="12.95" customHeight="1">
      <c r="A331" s="38">
        <v>42</v>
      </c>
      <c r="B331" s="49">
        <v>3239</v>
      </c>
      <c r="C331" s="50" t="s">
        <v>291</v>
      </c>
      <c r="D331" s="11">
        <v>2044.4</v>
      </c>
      <c r="E331" s="228">
        <v>15000</v>
      </c>
      <c r="F331" s="228">
        <v>15000</v>
      </c>
      <c r="G331" s="228">
        <v>22015.7</v>
      </c>
      <c r="H331" s="107">
        <f t="shared" si="16"/>
        <v>1076.8783017022108</v>
      </c>
      <c r="I331" s="107">
        <f t="shared" si="17"/>
        <v>146.77133333333333</v>
      </c>
    </row>
    <row r="332" spans="1:9" s="159" customFormat="1" ht="12.95" customHeight="1">
      <c r="A332" s="151" t="s">
        <v>375</v>
      </c>
      <c r="B332" s="49">
        <v>3241</v>
      </c>
      <c r="C332" s="50" t="s">
        <v>374</v>
      </c>
      <c r="D332" s="11">
        <v>3132.22</v>
      </c>
      <c r="E332" s="228">
        <v>12000</v>
      </c>
      <c r="F332" s="228">
        <v>12000</v>
      </c>
      <c r="G332" s="228">
        <v>0</v>
      </c>
      <c r="H332" s="107">
        <f t="shared" si="16"/>
        <v>0</v>
      </c>
      <c r="I332" s="107">
        <f t="shared" si="17"/>
        <v>0</v>
      </c>
    </row>
    <row r="333" spans="1:9" s="159" customFormat="1" ht="12.95" customHeight="1">
      <c r="A333" s="38">
        <v>43</v>
      </c>
      <c r="B333" s="49">
        <v>3292</v>
      </c>
      <c r="C333" s="51" t="s">
        <v>50</v>
      </c>
      <c r="D333" s="11">
        <v>6232.94</v>
      </c>
      <c r="E333" s="228">
        <v>17000</v>
      </c>
      <c r="F333" s="228">
        <v>17000</v>
      </c>
      <c r="G333" s="228">
        <v>9614.08</v>
      </c>
      <c r="H333" s="107">
        <f t="shared" si="16"/>
        <v>154.24631072976797</v>
      </c>
      <c r="I333" s="107">
        <f t="shared" si="17"/>
        <v>56.553411764705885</v>
      </c>
    </row>
    <row r="334" spans="1:9" s="159" customFormat="1" ht="12.95" customHeight="1">
      <c r="A334" s="38">
        <v>44</v>
      </c>
      <c r="B334" s="49">
        <v>3294</v>
      </c>
      <c r="C334" s="50" t="s">
        <v>130</v>
      </c>
      <c r="D334" s="11">
        <v>637.52</v>
      </c>
      <c r="E334" s="228">
        <v>3900</v>
      </c>
      <c r="F334" s="228">
        <v>3900</v>
      </c>
      <c r="G334" s="228">
        <v>1892.7</v>
      </c>
      <c r="H334" s="107">
        <f t="shared" si="16"/>
        <v>296.88480361400428</v>
      </c>
      <c r="I334" s="107">
        <f t="shared" si="17"/>
        <v>48.530769230769231</v>
      </c>
    </row>
    <row r="335" spans="1:9" s="159" customFormat="1" ht="12.95" customHeight="1">
      <c r="A335" s="151" t="s">
        <v>305</v>
      </c>
      <c r="B335" s="130">
        <v>3295</v>
      </c>
      <c r="C335" s="50" t="s">
        <v>311</v>
      </c>
      <c r="D335" s="11">
        <v>528.78</v>
      </c>
      <c r="E335" s="228">
        <v>5000</v>
      </c>
      <c r="F335" s="228">
        <v>5000</v>
      </c>
      <c r="G335" s="228">
        <v>5031.01</v>
      </c>
      <c r="H335" s="107">
        <f t="shared" si="16"/>
        <v>951.43727069858937</v>
      </c>
      <c r="I335" s="107">
        <f t="shared" si="17"/>
        <v>100.62020000000001</v>
      </c>
    </row>
    <row r="336" spans="1:9" s="159" customFormat="1" ht="12.95" customHeight="1">
      <c r="A336" s="38">
        <v>45</v>
      </c>
      <c r="B336" s="49">
        <v>3299</v>
      </c>
      <c r="C336" s="51" t="s">
        <v>326</v>
      </c>
      <c r="D336" s="11">
        <v>18211.650000000001</v>
      </c>
      <c r="E336" s="228">
        <v>10000</v>
      </c>
      <c r="F336" s="228">
        <v>10000</v>
      </c>
      <c r="G336" s="228">
        <v>12551.65</v>
      </c>
      <c r="H336" s="347">
        <f t="shared" si="16"/>
        <v>68.920992880930612</v>
      </c>
      <c r="I336" s="348">
        <f t="shared" si="17"/>
        <v>125.51649999999998</v>
      </c>
    </row>
    <row r="337" spans="1:9" s="159" customFormat="1" ht="12.95" customHeight="1">
      <c r="A337" s="299"/>
      <c r="B337" s="304">
        <v>34</v>
      </c>
      <c r="C337" s="305" t="s">
        <v>413</v>
      </c>
      <c r="D337" s="273">
        <f>SUM(D338:D342)</f>
        <v>6475.8899999999994</v>
      </c>
      <c r="E337" s="282">
        <f>SUM(E338:E342)</f>
        <v>23000</v>
      </c>
      <c r="F337" s="282">
        <f>SUM(F338:F342)</f>
        <v>23000</v>
      </c>
      <c r="G337" s="282">
        <f>SUM(G338:G342)</f>
        <v>9179.4500000000007</v>
      </c>
      <c r="H337" s="347">
        <f t="shared" si="16"/>
        <v>141.74808404713485</v>
      </c>
      <c r="I337" s="348">
        <f t="shared" si="17"/>
        <v>39.91065217391305</v>
      </c>
    </row>
    <row r="338" spans="1:9" ht="12.95" customHeight="1">
      <c r="A338" s="38">
        <v>46</v>
      </c>
      <c r="B338" s="52">
        <v>3431</v>
      </c>
      <c r="C338" s="51" t="s">
        <v>48</v>
      </c>
      <c r="D338" s="53">
        <v>2842.77</v>
      </c>
      <c r="E338" s="229">
        <v>7000</v>
      </c>
      <c r="F338" s="229">
        <v>7000</v>
      </c>
      <c r="G338" s="229">
        <v>3037.68</v>
      </c>
      <c r="H338" s="107">
        <f t="shared" si="16"/>
        <v>106.8563408225076</v>
      </c>
      <c r="I338" s="107">
        <f t="shared" si="17"/>
        <v>43.395428571428567</v>
      </c>
    </row>
    <row r="339" spans="1:9" ht="12.95" customHeight="1">
      <c r="A339" s="319" t="s">
        <v>323</v>
      </c>
      <c r="B339" s="52">
        <v>3433</v>
      </c>
      <c r="C339" s="51" t="s">
        <v>55</v>
      </c>
      <c r="D339" s="53">
        <v>0</v>
      </c>
      <c r="E339" s="229">
        <v>500</v>
      </c>
      <c r="F339" s="229">
        <v>500</v>
      </c>
      <c r="G339" s="229">
        <v>0</v>
      </c>
      <c r="H339" s="107">
        <f t="shared" si="16"/>
        <v>0</v>
      </c>
      <c r="I339" s="107">
        <f t="shared" si="17"/>
        <v>0</v>
      </c>
    </row>
    <row r="340" spans="1:9" ht="12.95" customHeight="1">
      <c r="A340" s="38">
        <v>47</v>
      </c>
      <c r="B340" s="49">
        <v>3434</v>
      </c>
      <c r="C340" s="51" t="s">
        <v>131</v>
      </c>
      <c r="D340" s="11">
        <v>2633.12</v>
      </c>
      <c r="E340" s="228">
        <v>6500</v>
      </c>
      <c r="F340" s="228">
        <v>6500</v>
      </c>
      <c r="G340" s="228">
        <v>6031.77</v>
      </c>
      <c r="H340" s="107">
        <f t="shared" si="16"/>
        <v>229.07311478398253</v>
      </c>
      <c r="I340" s="107">
        <f t="shared" si="17"/>
        <v>92.796461538461557</v>
      </c>
    </row>
    <row r="341" spans="1:9" ht="12.95" customHeight="1">
      <c r="A341" s="38">
        <v>48</v>
      </c>
      <c r="B341" s="49">
        <v>3434</v>
      </c>
      <c r="C341" s="50" t="s">
        <v>76</v>
      </c>
      <c r="D341" s="11">
        <v>1000</v>
      </c>
      <c r="E341" s="228">
        <v>5000</v>
      </c>
      <c r="F341" s="228">
        <v>5000</v>
      </c>
      <c r="G341" s="228">
        <v>0</v>
      </c>
      <c r="H341" s="107">
        <f t="shared" si="16"/>
        <v>0</v>
      </c>
      <c r="I341" s="107">
        <f t="shared" si="17"/>
        <v>0</v>
      </c>
    </row>
    <row r="342" spans="1:9" ht="12.95" customHeight="1">
      <c r="A342" s="129">
        <v>49</v>
      </c>
      <c r="B342" s="49">
        <v>3434</v>
      </c>
      <c r="C342" s="50" t="s">
        <v>318</v>
      </c>
      <c r="D342" s="107">
        <v>0</v>
      </c>
      <c r="E342" s="230">
        <v>4000</v>
      </c>
      <c r="F342" s="230">
        <v>4000</v>
      </c>
      <c r="G342" s="230">
        <v>110</v>
      </c>
      <c r="H342" s="107">
        <v>0</v>
      </c>
      <c r="I342" s="107">
        <f t="shared" si="17"/>
        <v>2.75</v>
      </c>
    </row>
    <row r="343" spans="1:9" s="71" customFormat="1" ht="12.95" customHeight="1">
      <c r="A343" s="306"/>
      <c r="B343" s="304">
        <v>36</v>
      </c>
      <c r="C343" s="264" t="s">
        <v>274</v>
      </c>
      <c r="D343" s="265">
        <f>SUM(D344)</f>
        <v>55989.919999999998</v>
      </c>
      <c r="E343" s="281">
        <f>SUM(E344)</f>
        <v>0</v>
      </c>
      <c r="F343" s="281">
        <f>SUM(F344)</f>
        <v>0</v>
      </c>
      <c r="G343" s="281">
        <f>SUM(G344)</f>
        <v>0</v>
      </c>
      <c r="H343" s="107">
        <f t="shared" si="16"/>
        <v>0</v>
      </c>
      <c r="I343" s="107">
        <f t="shared" si="17"/>
        <v>0</v>
      </c>
    </row>
    <row r="344" spans="1:9" ht="12.95" customHeight="1">
      <c r="A344" s="129" t="s">
        <v>317</v>
      </c>
      <c r="B344" s="130">
        <v>3631</v>
      </c>
      <c r="C344" s="50" t="s">
        <v>445</v>
      </c>
      <c r="D344" s="107">
        <v>55989.919999999998</v>
      </c>
      <c r="E344" s="230">
        <v>0</v>
      </c>
      <c r="F344" s="230">
        <v>0</v>
      </c>
      <c r="G344" s="230">
        <v>0</v>
      </c>
      <c r="H344" s="107">
        <f t="shared" si="16"/>
        <v>0</v>
      </c>
      <c r="I344" s="107">
        <f t="shared" si="17"/>
        <v>0</v>
      </c>
    </row>
    <row r="345" spans="1:9" s="164" customFormat="1">
      <c r="A345" s="54" t="s">
        <v>405</v>
      </c>
      <c r="B345" s="48"/>
      <c r="C345" s="46"/>
      <c r="D345" s="47">
        <f t="shared" ref="D345:G346" si="18">SUM(D346)</f>
        <v>0</v>
      </c>
      <c r="E345" s="227">
        <f t="shared" si="18"/>
        <v>35000</v>
      </c>
      <c r="F345" s="227">
        <f t="shared" si="18"/>
        <v>35000</v>
      </c>
      <c r="G345" s="227">
        <f t="shared" si="18"/>
        <v>3799.05</v>
      </c>
      <c r="H345" s="62">
        <v>0</v>
      </c>
      <c r="I345" s="62">
        <f t="shared" si="17"/>
        <v>10.854428571428572</v>
      </c>
    </row>
    <row r="346" spans="1:9" s="164" customFormat="1">
      <c r="A346" s="259"/>
      <c r="B346" s="257">
        <v>4</v>
      </c>
      <c r="C346" s="218" t="s">
        <v>109</v>
      </c>
      <c r="D346" s="177">
        <f t="shared" si="18"/>
        <v>0</v>
      </c>
      <c r="E346" s="237">
        <f t="shared" si="18"/>
        <v>35000</v>
      </c>
      <c r="F346" s="237">
        <f t="shared" si="18"/>
        <v>35000</v>
      </c>
      <c r="G346" s="237">
        <f t="shared" si="18"/>
        <v>3799.05</v>
      </c>
      <c r="H346" s="347">
        <v>0</v>
      </c>
      <c r="I346" s="348">
        <f t="shared" si="17"/>
        <v>10.854428571428572</v>
      </c>
    </row>
    <row r="347" spans="1:9" s="164" customFormat="1">
      <c r="A347" s="307"/>
      <c r="B347" s="277">
        <v>42</v>
      </c>
      <c r="C347" s="264" t="s">
        <v>282</v>
      </c>
      <c r="D347" s="265">
        <f>SUM(D348:D352)</f>
        <v>0</v>
      </c>
      <c r="E347" s="281">
        <f>SUM(E348:E352)</f>
        <v>35000</v>
      </c>
      <c r="F347" s="281">
        <f>SUM(F348:F352)</f>
        <v>35000</v>
      </c>
      <c r="G347" s="281">
        <f>SUM(G348:G352)</f>
        <v>3799.05</v>
      </c>
      <c r="H347" s="349">
        <v>0</v>
      </c>
      <c r="I347" s="352">
        <f t="shared" si="17"/>
        <v>10.854428571428572</v>
      </c>
    </row>
    <row r="348" spans="1:9" s="164" customFormat="1">
      <c r="A348" s="55">
        <v>50</v>
      </c>
      <c r="B348" s="49">
        <v>4221</v>
      </c>
      <c r="C348" s="50" t="s">
        <v>35</v>
      </c>
      <c r="D348" s="11">
        <v>0</v>
      </c>
      <c r="E348" s="228">
        <v>20000</v>
      </c>
      <c r="F348" s="228">
        <v>20000</v>
      </c>
      <c r="G348" s="228">
        <v>3799.05</v>
      </c>
      <c r="H348" s="107">
        <v>0</v>
      </c>
      <c r="I348" s="107">
        <f t="shared" si="17"/>
        <v>18.995249999999999</v>
      </c>
    </row>
    <row r="349" spans="1:9" s="164" customFormat="1">
      <c r="A349" s="55">
        <v>51</v>
      </c>
      <c r="B349" s="49">
        <v>4221</v>
      </c>
      <c r="C349" s="50" t="s">
        <v>132</v>
      </c>
      <c r="D349" s="11">
        <v>0</v>
      </c>
      <c r="E349" s="228">
        <v>0</v>
      </c>
      <c r="F349" s="228">
        <v>0</v>
      </c>
      <c r="G349" s="228">
        <v>0</v>
      </c>
      <c r="H349" s="107">
        <f t="shared" si="16"/>
        <v>0</v>
      </c>
      <c r="I349" s="107">
        <f t="shared" si="17"/>
        <v>0</v>
      </c>
    </row>
    <row r="350" spans="1:9" s="164" customFormat="1">
      <c r="A350" s="55">
        <v>52</v>
      </c>
      <c r="B350" s="49">
        <v>4231</v>
      </c>
      <c r="C350" s="50" t="s">
        <v>181</v>
      </c>
      <c r="D350" s="11">
        <v>0</v>
      </c>
      <c r="E350" s="228">
        <v>0</v>
      </c>
      <c r="F350" s="228">
        <v>0</v>
      </c>
      <c r="G350" s="228">
        <v>0</v>
      </c>
      <c r="H350" s="107">
        <f t="shared" si="16"/>
        <v>0</v>
      </c>
      <c r="I350" s="107">
        <f t="shared" si="17"/>
        <v>0</v>
      </c>
    </row>
    <row r="351" spans="1:9" s="164" customFormat="1">
      <c r="A351" s="55">
        <v>53</v>
      </c>
      <c r="B351" s="49">
        <v>4262</v>
      </c>
      <c r="C351" s="51" t="s">
        <v>61</v>
      </c>
      <c r="D351" s="11">
        <v>0</v>
      </c>
      <c r="E351" s="228">
        <v>0</v>
      </c>
      <c r="F351" s="228">
        <v>0</v>
      </c>
      <c r="G351" s="228">
        <v>0</v>
      </c>
      <c r="H351" s="107">
        <f t="shared" si="16"/>
        <v>0</v>
      </c>
      <c r="I351" s="107">
        <f t="shared" si="17"/>
        <v>0</v>
      </c>
    </row>
    <row r="352" spans="1:9" s="164" customFormat="1">
      <c r="A352" s="55">
        <v>54</v>
      </c>
      <c r="B352" s="49">
        <v>4227</v>
      </c>
      <c r="C352" s="51" t="s">
        <v>36</v>
      </c>
      <c r="D352" s="11">
        <v>0</v>
      </c>
      <c r="E352" s="228">
        <v>15000</v>
      </c>
      <c r="F352" s="228">
        <v>15000</v>
      </c>
      <c r="G352" s="228">
        <v>0</v>
      </c>
      <c r="H352" s="107">
        <f t="shared" si="16"/>
        <v>0</v>
      </c>
      <c r="I352" s="107">
        <f t="shared" si="17"/>
        <v>0</v>
      </c>
    </row>
    <row r="353" spans="1:15" s="164" customFormat="1">
      <c r="A353" s="54" t="s">
        <v>407</v>
      </c>
      <c r="B353" s="48"/>
      <c r="C353" s="46"/>
      <c r="D353" s="47">
        <f t="shared" ref="D353:G354" si="19">SUM(D354)</f>
        <v>0</v>
      </c>
      <c r="E353" s="227">
        <f t="shared" si="19"/>
        <v>0</v>
      </c>
      <c r="F353" s="227">
        <f t="shared" si="19"/>
        <v>0</v>
      </c>
      <c r="G353" s="227">
        <f t="shared" si="19"/>
        <v>0</v>
      </c>
      <c r="H353" s="62">
        <f t="shared" si="16"/>
        <v>0</v>
      </c>
      <c r="I353" s="62">
        <f t="shared" si="17"/>
        <v>0</v>
      </c>
    </row>
    <row r="354" spans="1:15" s="164" customFormat="1">
      <c r="A354" s="259"/>
      <c r="B354" s="257">
        <v>4</v>
      </c>
      <c r="C354" s="218" t="s">
        <v>109</v>
      </c>
      <c r="D354" s="177">
        <f t="shared" si="19"/>
        <v>0</v>
      </c>
      <c r="E354" s="237">
        <f t="shared" si="19"/>
        <v>0</v>
      </c>
      <c r="F354" s="237">
        <f t="shared" si="19"/>
        <v>0</v>
      </c>
      <c r="G354" s="237">
        <f t="shared" si="19"/>
        <v>0</v>
      </c>
      <c r="H354" s="347">
        <f t="shared" si="16"/>
        <v>0</v>
      </c>
      <c r="I354" s="348">
        <f t="shared" si="17"/>
        <v>0</v>
      </c>
    </row>
    <row r="355" spans="1:15" s="164" customFormat="1">
      <c r="A355" s="307"/>
      <c r="B355" s="277">
        <v>45</v>
      </c>
      <c r="C355" s="264" t="s">
        <v>243</v>
      </c>
      <c r="D355" s="265">
        <f>SUM(D356:D357)</f>
        <v>0</v>
      </c>
      <c r="E355" s="281">
        <f>SUM(E356:E357)</f>
        <v>0</v>
      </c>
      <c r="F355" s="281">
        <f>SUM(F356:F357)</f>
        <v>0</v>
      </c>
      <c r="G355" s="281">
        <f>SUM(G356:G357)</f>
        <v>0</v>
      </c>
      <c r="H355" s="347">
        <f t="shared" si="16"/>
        <v>0</v>
      </c>
      <c r="I355" s="348">
        <f t="shared" si="17"/>
        <v>0</v>
      </c>
    </row>
    <row r="356" spans="1:15" s="163" customFormat="1" ht="12.75" customHeight="1">
      <c r="A356" s="55">
        <v>55</v>
      </c>
      <c r="B356" s="49">
        <v>4511</v>
      </c>
      <c r="C356" s="51" t="s">
        <v>382</v>
      </c>
      <c r="D356" s="11"/>
      <c r="E356" s="228">
        <v>0</v>
      </c>
      <c r="F356" s="228">
        <v>0</v>
      </c>
      <c r="G356" s="228"/>
      <c r="H356" s="107">
        <f t="shared" si="16"/>
        <v>0</v>
      </c>
      <c r="I356" s="107">
        <f t="shared" si="17"/>
        <v>0</v>
      </c>
    </row>
    <row r="357" spans="1:15" s="163" customFormat="1" ht="12.75" customHeight="1">
      <c r="A357" s="55">
        <v>56</v>
      </c>
      <c r="B357" s="49">
        <v>4511</v>
      </c>
      <c r="C357" s="51" t="s">
        <v>406</v>
      </c>
      <c r="D357" s="11"/>
      <c r="E357" s="228">
        <v>0</v>
      </c>
      <c r="F357" s="228">
        <v>0</v>
      </c>
      <c r="G357" s="228"/>
      <c r="H357" s="107">
        <f t="shared" si="16"/>
        <v>0</v>
      </c>
      <c r="I357" s="107">
        <f t="shared" si="17"/>
        <v>0</v>
      </c>
    </row>
    <row r="358" spans="1:15" s="168" customFormat="1">
      <c r="A358" s="33" t="s">
        <v>392</v>
      </c>
      <c r="B358" s="167"/>
      <c r="C358" s="36"/>
      <c r="D358" s="35">
        <f t="shared" ref="D358:G360" si="20">SUM(D359)</f>
        <v>116666.64</v>
      </c>
      <c r="E358" s="232">
        <f t="shared" si="20"/>
        <v>156000</v>
      </c>
      <c r="F358" s="232">
        <f t="shared" si="20"/>
        <v>156000</v>
      </c>
      <c r="G358" s="232">
        <f t="shared" si="20"/>
        <v>116666.64</v>
      </c>
      <c r="H358" s="62">
        <f t="shared" si="16"/>
        <v>100</v>
      </c>
      <c r="I358" s="62">
        <f t="shared" si="17"/>
        <v>74.786307692307702</v>
      </c>
      <c r="J358" s="160"/>
      <c r="K358" s="160"/>
      <c r="L358" s="160"/>
      <c r="M358" s="160"/>
      <c r="N358" s="160"/>
      <c r="O358" s="160"/>
    </row>
    <row r="359" spans="1:15" s="160" customFormat="1">
      <c r="A359" s="255"/>
      <c r="B359" s="257">
        <v>5</v>
      </c>
      <c r="C359" s="9" t="s">
        <v>283</v>
      </c>
      <c r="D359" s="178">
        <f t="shared" si="20"/>
        <v>116666.64</v>
      </c>
      <c r="E359" s="239">
        <f t="shared" si="20"/>
        <v>156000</v>
      </c>
      <c r="F359" s="239">
        <f t="shared" si="20"/>
        <v>156000</v>
      </c>
      <c r="G359" s="239">
        <f t="shared" si="20"/>
        <v>116666.64</v>
      </c>
      <c r="H359" s="347">
        <f t="shared" si="16"/>
        <v>100</v>
      </c>
      <c r="I359" s="348">
        <f t="shared" si="17"/>
        <v>74.786307692307702</v>
      </c>
    </row>
    <row r="360" spans="1:15" s="160" customFormat="1">
      <c r="A360" s="276"/>
      <c r="B360" s="277">
        <v>54</v>
      </c>
      <c r="C360" s="308" t="s">
        <v>284</v>
      </c>
      <c r="D360" s="274">
        <f t="shared" si="20"/>
        <v>116666.64</v>
      </c>
      <c r="E360" s="287">
        <f t="shared" si="20"/>
        <v>156000</v>
      </c>
      <c r="F360" s="287">
        <f t="shared" si="20"/>
        <v>156000</v>
      </c>
      <c r="G360" s="287">
        <f t="shared" si="20"/>
        <v>116666.64</v>
      </c>
      <c r="H360" s="347">
        <f t="shared" si="16"/>
        <v>100</v>
      </c>
      <c r="I360" s="348">
        <f t="shared" si="17"/>
        <v>74.786307692307702</v>
      </c>
    </row>
    <row r="361" spans="1:15" s="160" customFormat="1">
      <c r="A361" s="55">
        <v>80</v>
      </c>
      <c r="B361" s="130">
        <v>5443</v>
      </c>
      <c r="C361" s="50" t="s">
        <v>315</v>
      </c>
      <c r="D361" s="53">
        <v>116666.64</v>
      </c>
      <c r="E361" s="234">
        <v>156000</v>
      </c>
      <c r="F361" s="234">
        <v>156000</v>
      </c>
      <c r="G361" s="234">
        <v>116666.64</v>
      </c>
      <c r="H361" s="107">
        <f t="shared" si="16"/>
        <v>100</v>
      </c>
      <c r="I361" s="107">
        <f t="shared" si="17"/>
        <v>74.786307692307702</v>
      </c>
    </row>
    <row r="362" spans="1:15" s="168" customFormat="1">
      <c r="A362" s="33" t="s">
        <v>393</v>
      </c>
      <c r="B362" s="167"/>
      <c r="C362" s="36"/>
      <c r="D362" s="35">
        <f t="shared" ref="D362:G364" si="21">SUM(D363)</f>
        <v>5937.45</v>
      </c>
      <c r="E362" s="232">
        <f t="shared" si="21"/>
        <v>2000</v>
      </c>
      <c r="F362" s="232">
        <f t="shared" si="21"/>
        <v>2000</v>
      </c>
      <c r="G362" s="232">
        <f t="shared" si="21"/>
        <v>1866.44</v>
      </c>
      <c r="H362" s="62">
        <f t="shared" si="16"/>
        <v>31.43504366352559</v>
      </c>
      <c r="I362" s="62">
        <f t="shared" si="17"/>
        <v>93.322000000000003</v>
      </c>
      <c r="J362" s="160"/>
      <c r="K362" s="160"/>
      <c r="L362" s="160"/>
      <c r="M362" s="160"/>
      <c r="N362" s="160"/>
      <c r="O362" s="160"/>
    </row>
    <row r="363" spans="1:15" s="160" customFormat="1">
      <c r="A363" s="255"/>
      <c r="B363" s="257">
        <v>3</v>
      </c>
      <c r="C363" s="218" t="s">
        <v>108</v>
      </c>
      <c r="D363" s="178">
        <f t="shared" si="21"/>
        <v>5937.45</v>
      </c>
      <c r="E363" s="239">
        <f t="shared" si="21"/>
        <v>2000</v>
      </c>
      <c r="F363" s="239">
        <f t="shared" si="21"/>
        <v>2000</v>
      </c>
      <c r="G363" s="239">
        <f t="shared" si="21"/>
        <v>1866.44</v>
      </c>
      <c r="H363" s="347">
        <f t="shared" si="16"/>
        <v>31.43504366352559</v>
      </c>
      <c r="I363" s="348">
        <f t="shared" si="17"/>
        <v>93.322000000000003</v>
      </c>
    </row>
    <row r="364" spans="1:15" s="160" customFormat="1">
      <c r="A364" s="276"/>
      <c r="B364" s="277">
        <v>34</v>
      </c>
      <c r="C364" s="305" t="s">
        <v>413</v>
      </c>
      <c r="D364" s="274">
        <f t="shared" si="21"/>
        <v>5937.45</v>
      </c>
      <c r="E364" s="287">
        <f t="shared" si="21"/>
        <v>2000</v>
      </c>
      <c r="F364" s="287">
        <f t="shared" si="21"/>
        <v>2000</v>
      </c>
      <c r="G364" s="287">
        <f t="shared" si="21"/>
        <v>1866.44</v>
      </c>
      <c r="H364" s="349">
        <f t="shared" si="16"/>
        <v>31.43504366352559</v>
      </c>
      <c r="I364" s="352">
        <f t="shared" si="17"/>
        <v>93.322000000000003</v>
      </c>
    </row>
    <row r="365" spans="1:15" s="160" customFormat="1">
      <c r="A365" s="55">
        <v>82</v>
      </c>
      <c r="B365" s="130">
        <v>3423</v>
      </c>
      <c r="C365" s="50" t="s">
        <v>316</v>
      </c>
      <c r="D365" s="53">
        <v>5937.45</v>
      </c>
      <c r="E365" s="234">
        <v>2000</v>
      </c>
      <c r="F365" s="234">
        <v>2000</v>
      </c>
      <c r="G365" s="234">
        <v>1866.44</v>
      </c>
      <c r="H365" s="107">
        <f t="shared" si="16"/>
        <v>31.43504366352559</v>
      </c>
      <c r="I365" s="107">
        <f t="shared" si="17"/>
        <v>93.322000000000003</v>
      </c>
    </row>
    <row r="366" spans="1:15" s="71" customFormat="1">
      <c r="A366" s="46" t="s">
        <v>350</v>
      </c>
      <c r="B366" s="48"/>
      <c r="C366" s="46"/>
      <c r="D366" s="47">
        <f>SUM(D367)</f>
        <v>129491.69999999998</v>
      </c>
      <c r="E366" s="47">
        <f>SUM(E367)</f>
        <v>0</v>
      </c>
      <c r="F366" s="47">
        <f>SUM(F367)</f>
        <v>0</v>
      </c>
      <c r="G366" s="47">
        <f>SUM(G367)</f>
        <v>100</v>
      </c>
      <c r="H366" s="62">
        <f t="shared" si="16"/>
        <v>7.7225026777778052E-2</v>
      </c>
      <c r="I366" s="62">
        <v>0</v>
      </c>
    </row>
    <row r="367" spans="1:15" s="71" customFormat="1">
      <c r="A367" s="218"/>
      <c r="B367" s="257">
        <v>3</v>
      </c>
      <c r="C367" s="218" t="s">
        <v>108</v>
      </c>
      <c r="D367" s="177">
        <f>SUM(D368+D374)</f>
        <v>129491.69999999998</v>
      </c>
      <c r="E367" s="237">
        <f>SUM(E368+E374)</f>
        <v>0</v>
      </c>
      <c r="F367" s="237">
        <f>SUM(F368+F374)</f>
        <v>0</v>
      </c>
      <c r="G367" s="237">
        <f>SUM(G368+G374)</f>
        <v>100</v>
      </c>
      <c r="H367" s="107">
        <f t="shared" si="16"/>
        <v>7.7225026777778052E-2</v>
      </c>
      <c r="I367" s="107">
        <v>0</v>
      </c>
    </row>
    <row r="368" spans="1:15" s="71" customFormat="1">
      <c r="A368" s="303"/>
      <c r="B368" s="277">
        <v>31</v>
      </c>
      <c r="C368" s="272" t="s">
        <v>38</v>
      </c>
      <c r="D368" s="265">
        <f>SUM(D369:D373)</f>
        <v>85904.819999999978</v>
      </c>
      <c r="E368" s="281">
        <f>SUM(E369:E373)</f>
        <v>0</v>
      </c>
      <c r="F368" s="281">
        <f>SUM(F369:F373)</f>
        <v>0</v>
      </c>
      <c r="G368" s="281">
        <f>SUM(G369:G373)</f>
        <v>0</v>
      </c>
      <c r="H368" s="347">
        <f t="shared" si="16"/>
        <v>0</v>
      </c>
      <c r="I368" s="348">
        <f t="shared" si="17"/>
        <v>0</v>
      </c>
    </row>
    <row r="369" spans="1:9" ht="12.95" customHeight="1">
      <c r="A369" s="38">
        <v>200</v>
      </c>
      <c r="B369" s="39">
        <v>3111</v>
      </c>
      <c r="C369" s="40" t="s">
        <v>133</v>
      </c>
      <c r="D369" s="8">
        <v>69884.62</v>
      </c>
      <c r="E369" s="224">
        <v>0</v>
      </c>
      <c r="F369" s="224">
        <v>0</v>
      </c>
      <c r="G369" s="224">
        <v>0</v>
      </c>
      <c r="H369" s="107">
        <f t="shared" si="16"/>
        <v>0</v>
      </c>
      <c r="I369" s="107">
        <f t="shared" si="17"/>
        <v>0</v>
      </c>
    </row>
    <row r="370" spans="1:9" ht="12.95" customHeight="1">
      <c r="A370" s="38">
        <v>201</v>
      </c>
      <c r="B370" s="39">
        <v>3121</v>
      </c>
      <c r="C370" s="40" t="s">
        <v>106</v>
      </c>
      <c r="D370" s="8">
        <v>4000</v>
      </c>
      <c r="E370" s="224">
        <v>0</v>
      </c>
      <c r="F370" s="224">
        <v>0</v>
      </c>
      <c r="G370" s="224">
        <v>0</v>
      </c>
      <c r="H370" s="107">
        <f t="shared" si="16"/>
        <v>0</v>
      </c>
      <c r="I370" s="107">
        <f t="shared" si="17"/>
        <v>0</v>
      </c>
    </row>
    <row r="371" spans="1:9" ht="12.95" customHeight="1">
      <c r="A371" s="38">
        <v>202</v>
      </c>
      <c r="B371" s="39">
        <v>3132</v>
      </c>
      <c r="C371" s="42" t="s">
        <v>139</v>
      </c>
      <c r="D371" s="8">
        <v>10482.68</v>
      </c>
      <c r="E371" s="224">
        <v>0</v>
      </c>
      <c r="F371" s="224">
        <v>0</v>
      </c>
      <c r="G371" s="224">
        <v>0</v>
      </c>
      <c r="H371" s="107">
        <f t="shared" si="16"/>
        <v>0</v>
      </c>
      <c r="I371" s="107">
        <f t="shared" si="17"/>
        <v>0</v>
      </c>
    </row>
    <row r="372" spans="1:9" ht="12.95" customHeight="1">
      <c r="A372" s="38">
        <v>203</v>
      </c>
      <c r="B372" s="39">
        <v>3133</v>
      </c>
      <c r="C372" s="42" t="s">
        <v>140</v>
      </c>
      <c r="D372" s="8">
        <v>1188.04</v>
      </c>
      <c r="E372" s="224">
        <v>0</v>
      </c>
      <c r="F372" s="224">
        <v>0</v>
      </c>
      <c r="G372" s="224">
        <v>0</v>
      </c>
      <c r="H372" s="107">
        <f t="shared" si="16"/>
        <v>0</v>
      </c>
      <c r="I372" s="107">
        <f t="shared" si="17"/>
        <v>0</v>
      </c>
    </row>
    <row r="373" spans="1:9" ht="12.95" customHeight="1">
      <c r="A373" s="38">
        <v>204</v>
      </c>
      <c r="B373" s="39">
        <v>3134</v>
      </c>
      <c r="C373" s="42" t="s">
        <v>154</v>
      </c>
      <c r="D373" s="8">
        <v>349.48</v>
      </c>
      <c r="E373" s="224">
        <v>0</v>
      </c>
      <c r="F373" s="224">
        <v>0</v>
      </c>
      <c r="G373" s="224">
        <v>0</v>
      </c>
      <c r="H373" s="347">
        <f t="shared" si="16"/>
        <v>0</v>
      </c>
      <c r="I373" s="348">
        <f t="shared" si="17"/>
        <v>0</v>
      </c>
    </row>
    <row r="374" spans="1:9" s="71" customFormat="1" ht="12.95" customHeight="1">
      <c r="A374" s="299"/>
      <c r="B374" s="300">
        <v>32</v>
      </c>
      <c r="C374" s="275" t="s">
        <v>42</v>
      </c>
      <c r="D374" s="186">
        <f>SUM(D375:D385)</f>
        <v>43586.879999999997</v>
      </c>
      <c r="E374" s="186">
        <f>SUM(E375:E385)</f>
        <v>0</v>
      </c>
      <c r="F374" s="186">
        <f>SUM(F375:F385)</f>
        <v>0</v>
      </c>
      <c r="G374" s="186">
        <f>SUM(G375:G385)</f>
        <v>100</v>
      </c>
      <c r="H374" s="347">
        <f t="shared" si="16"/>
        <v>0.22942683669948388</v>
      </c>
      <c r="I374" s="348">
        <v>0</v>
      </c>
    </row>
    <row r="375" spans="1:9" ht="12.95" customHeight="1">
      <c r="A375" s="38">
        <v>205</v>
      </c>
      <c r="B375" s="39">
        <v>3211</v>
      </c>
      <c r="C375" s="42" t="s">
        <v>155</v>
      </c>
      <c r="D375" s="8">
        <v>0</v>
      </c>
      <c r="E375" s="224">
        <v>0</v>
      </c>
      <c r="F375" s="224">
        <v>0</v>
      </c>
      <c r="G375" s="224">
        <v>0</v>
      </c>
      <c r="H375" s="107">
        <f t="shared" si="16"/>
        <v>0</v>
      </c>
      <c r="I375" s="107">
        <f t="shared" si="17"/>
        <v>0</v>
      </c>
    </row>
    <row r="376" spans="1:9" s="162" customFormat="1" ht="12.95" customHeight="1">
      <c r="A376" s="38">
        <v>206</v>
      </c>
      <c r="B376" s="39">
        <v>3212</v>
      </c>
      <c r="C376" s="42" t="s">
        <v>118</v>
      </c>
      <c r="D376" s="8">
        <v>1524.6</v>
      </c>
      <c r="E376" s="224">
        <v>0</v>
      </c>
      <c r="F376" s="224">
        <v>0</v>
      </c>
      <c r="G376" s="224">
        <v>0</v>
      </c>
      <c r="H376" s="107">
        <f t="shared" si="16"/>
        <v>0</v>
      </c>
      <c r="I376" s="107">
        <f t="shared" si="17"/>
        <v>0</v>
      </c>
    </row>
    <row r="377" spans="1:9" s="160" customFormat="1" ht="12.95" customHeight="1">
      <c r="A377" s="38">
        <v>207</v>
      </c>
      <c r="B377" s="39">
        <v>3213</v>
      </c>
      <c r="C377" s="40" t="s">
        <v>119</v>
      </c>
      <c r="D377" s="8">
        <v>0</v>
      </c>
      <c r="E377" s="224">
        <v>0</v>
      </c>
      <c r="F377" s="224">
        <v>0</v>
      </c>
      <c r="G377" s="224">
        <v>0</v>
      </c>
      <c r="H377" s="107">
        <f t="shared" si="16"/>
        <v>0</v>
      </c>
      <c r="I377" s="107">
        <f t="shared" si="17"/>
        <v>0</v>
      </c>
    </row>
    <row r="378" spans="1:9" ht="12.95" customHeight="1">
      <c r="A378" s="38">
        <v>208</v>
      </c>
      <c r="B378" s="130">
        <v>3227</v>
      </c>
      <c r="C378" s="40" t="s">
        <v>289</v>
      </c>
      <c r="D378" s="8">
        <v>1094</v>
      </c>
      <c r="E378" s="224">
        <v>0</v>
      </c>
      <c r="F378" s="224">
        <v>0</v>
      </c>
      <c r="G378" s="224">
        <v>0</v>
      </c>
      <c r="H378" s="107">
        <f t="shared" ref="H378:H440" si="22">IF(G378&gt;0,G378/D378*100,0)</f>
        <v>0</v>
      </c>
      <c r="I378" s="107">
        <f t="shared" ref="I378:I441" si="23">IF(G378&gt;0,G378/F378*100,0)</f>
        <v>0</v>
      </c>
    </row>
    <row r="379" spans="1:9" ht="12.95" customHeight="1">
      <c r="A379" s="38">
        <v>209</v>
      </c>
      <c r="B379" s="39">
        <v>3223</v>
      </c>
      <c r="C379" s="40" t="s">
        <v>195</v>
      </c>
      <c r="D379" s="8">
        <v>7858.68</v>
      </c>
      <c r="E379" s="224">
        <v>0</v>
      </c>
      <c r="F379" s="224">
        <v>0</v>
      </c>
      <c r="G379" s="224">
        <v>0</v>
      </c>
      <c r="H379" s="107">
        <f t="shared" si="22"/>
        <v>0</v>
      </c>
      <c r="I379" s="107">
        <f t="shared" si="23"/>
        <v>0</v>
      </c>
    </row>
    <row r="380" spans="1:9" ht="12.95" customHeight="1">
      <c r="A380" s="38">
        <v>210</v>
      </c>
      <c r="B380" s="39">
        <v>3224</v>
      </c>
      <c r="C380" s="40" t="s">
        <v>196</v>
      </c>
      <c r="D380" s="8">
        <v>3122.97</v>
      </c>
      <c r="E380" s="224">
        <v>0</v>
      </c>
      <c r="F380" s="224">
        <v>0</v>
      </c>
      <c r="G380" s="224">
        <v>0</v>
      </c>
      <c r="H380" s="107">
        <f t="shared" si="22"/>
        <v>0</v>
      </c>
      <c r="I380" s="107">
        <f t="shared" si="23"/>
        <v>0</v>
      </c>
    </row>
    <row r="381" spans="1:9" ht="12.95" customHeight="1">
      <c r="A381" s="38">
        <v>211</v>
      </c>
      <c r="B381" s="39">
        <v>3225</v>
      </c>
      <c r="C381" s="40" t="s">
        <v>190</v>
      </c>
      <c r="D381" s="8">
        <v>0</v>
      </c>
      <c r="E381" s="224">
        <v>0</v>
      </c>
      <c r="F381" s="224">
        <v>0</v>
      </c>
      <c r="G381" s="224">
        <v>0</v>
      </c>
      <c r="H381" s="107">
        <f t="shared" si="22"/>
        <v>0</v>
      </c>
      <c r="I381" s="107">
        <f t="shared" si="23"/>
        <v>0</v>
      </c>
    </row>
    <row r="382" spans="1:9" s="163" customFormat="1" ht="12.95" customHeight="1">
      <c r="A382" s="38">
        <v>212</v>
      </c>
      <c r="B382" s="39">
        <v>3231</v>
      </c>
      <c r="C382" s="40" t="s">
        <v>124</v>
      </c>
      <c r="D382" s="8">
        <v>0</v>
      </c>
      <c r="E382" s="224">
        <v>0</v>
      </c>
      <c r="F382" s="224">
        <v>0</v>
      </c>
      <c r="G382" s="224">
        <v>0</v>
      </c>
      <c r="H382" s="107">
        <f t="shared" si="22"/>
        <v>0</v>
      </c>
      <c r="I382" s="107">
        <f t="shared" si="23"/>
        <v>0</v>
      </c>
    </row>
    <row r="383" spans="1:9" s="159" customFormat="1" ht="12.95" customHeight="1">
      <c r="A383" s="38">
        <v>213</v>
      </c>
      <c r="B383" s="39">
        <v>3232</v>
      </c>
      <c r="C383" s="42" t="s">
        <v>197</v>
      </c>
      <c r="D383" s="8">
        <v>13301.55</v>
      </c>
      <c r="E383" s="224">
        <v>0</v>
      </c>
      <c r="F383" s="224">
        <v>0</v>
      </c>
      <c r="G383" s="224">
        <v>100</v>
      </c>
      <c r="H383" s="107">
        <f t="shared" si="22"/>
        <v>0.75179208438114353</v>
      </c>
      <c r="I383" s="107">
        <v>0</v>
      </c>
    </row>
    <row r="384" spans="1:9" ht="12.95" customHeight="1">
      <c r="A384" s="38">
        <v>214</v>
      </c>
      <c r="B384" s="39">
        <v>3232</v>
      </c>
      <c r="C384" s="40" t="s">
        <v>198</v>
      </c>
      <c r="D384" s="8">
        <v>14509.48</v>
      </c>
      <c r="E384" s="224">
        <v>0</v>
      </c>
      <c r="F384" s="224">
        <v>0</v>
      </c>
      <c r="G384" s="224">
        <v>0</v>
      </c>
      <c r="H384" s="107">
        <f t="shared" si="22"/>
        <v>0</v>
      </c>
      <c r="I384" s="107">
        <f t="shared" si="23"/>
        <v>0</v>
      </c>
    </row>
    <row r="385" spans="1:9" ht="12.95" customHeight="1">
      <c r="A385" s="38">
        <v>215</v>
      </c>
      <c r="B385" s="39">
        <v>3292</v>
      </c>
      <c r="C385" s="40" t="s">
        <v>50</v>
      </c>
      <c r="D385" s="8">
        <v>2175.6</v>
      </c>
      <c r="E385" s="224">
        <v>0</v>
      </c>
      <c r="F385" s="224">
        <v>0</v>
      </c>
      <c r="G385" s="224">
        <v>0</v>
      </c>
      <c r="H385" s="107">
        <f t="shared" si="22"/>
        <v>0</v>
      </c>
      <c r="I385" s="107">
        <f t="shared" si="23"/>
        <v>0</v>
      </c>
    </row>
    <row r="386" spans="1:9" s="164" customFormat="1">
      <c r="A386" s="54" t="s">
        <v>417</v>
      </c>
      <c r="B386" s="48"/>
      <c r="C386" s="46"/>
      <c r="D386" s="47">
        <f t="shared" ref="D386:G387" si="24">SUM(D387)</f>
        <v>0</v>
      </c>
      <c r="E386" s="227">
        <f t="shared" si="24"/>
        <v>0</v>
      </c>
      <c r="F386" s="227">
        <f t="shared" si="24"/>
        <v>0</v>
      </c>
      <c r="G386" s="227">
        <f t="shared" si="24"/>
        <v>0</v>
      </c>
      <c r="H386" s="62">
        <f t="shared" si="22"/>
        <v>0</v>
      </c>
      <c r="I386" s="62">
        <f t="shared" si="23"/>
        <v>0</v>
      </c>
    </row>
    <row r="387" spans="1:9" s="164" customFormat="1">
      <c r="A387" s="259"/>
      <c r="B387" s="257">
        <v>4</v>
      </c>
      <c r="C387" s="218" t="s">
        <v>109</v>
      </c>
      <c r="D387" s="177">
        <f t="shared" si="24"/>
        <v>0</v>
      </c>
      <c r="E387" s="237">
        <f t="shared" si="24"/>
        <v>0</v>
      </c>
      <c r="F387" s="237">
        <f t="shared" si="24"/>
        <v>0</v>
      </c>
      <c r="G387" s="237">
        <f t="shared" si="24"/>
        <v>0</v>
      </c>
      <c r="H387" s="347">
        <f t="shared" si="22"/>
        <v>0</v>
      </c>
      <c r="I387" s="348">
        <f t="shared" si="23"/>
        <v>0</v>
      </c>
    </row>
    <row r="388" spans="1:9" s="164" customFormat="1">
      <c r="A388" s="307"/>
      <c r="B388" s="277">
        <v>42</v>
      </c>
      <c r="C388" s="264" t="s">
        <v>282</v>
      </c>
      <c r="D388" s="265">
        <f>SUM(D389:D391)</f>
        <v>0</v>
      </c>
      <c r="E388" s="281">
        <f>SUM(E389:E391)</f>
        <v>0</v>
      </c>
      <c r="F388" s="281">
        <f>SUM(F389:F391)</f>
        <v>0</v>
      </c>
      <c r="G388" s="281">
        <f>SUM(G389:G391)</f>
        <v>0</v>
      </c>
      <c r="H388" s="347">
        <f t="shared" si="22"/>
        <v>0</v>
      </c>
      <c r="I388" s="348">
        <f t="shared" si="23"/>
        <v>0</v>
      </c>
    </row>
    <row r="389" spans="1:9" s="164" customFormat="1">
      <c r="A389" s="55">
        <v>231</v>
      </c>
      <c r="B389" s="49">
        <v>4222</v>
      </c>
      <c r="C389" s="50" t="s">
        <v>132</v>
      </c>
      <c r="D389" s="11">
        <v>0</v>
      </c>
      <c r="E389" s="228">
        <v>0</v>
      </c>
      <c r="F389" s="228">
        <v>0</v>
      </c>
      <c r="G389" s="228">
        <v>0</v>
      </c>
      <c r="H389" s="107">
        <f t="shared" si="22"/>
        <v>0</v>
      </c>
      <c r="I389" s="107">
        <f t="shared" si="23"/>
        <v>0</v>
      </c>
    </row>
    <row r="390" spans="1:9" s="164" customFormat="1">
      <c r="A390" s="55">
        <v>232</v>
      </c>
      <c r="B390" s="49">
        <v>4231</v>
      </c>
      <c r="C390" s="50" t="s">
        <v>181</v>
      </c>
      <c r="D390" s="11">
        <v>0</v>
      </c>
      <c r="E390" s="228">
        <v>0</v>
      </c>
      <c r="F390" s="228">
        <v>0</v>
      </c>
      <c r="G390" s="228">
        <v>0</v>
      </c>
      <c r="H390" s="107">
        <f t="shared" si="22"/>
        <v>0</v>
      </c>
      <c r="I390" s="107">
        <f t="shared" si="23"/>
        <v>0</v>
      </c>
    </row>
    <row r="391" spans="1:9" s="164" customFormat="1">
      <c r="A391" s="55">
        <v>233</v>
      </c>
      <c r="B391" s="49">
        <v>4227</v>
      </c>
      <c r="C391" s="51" t="s">
        <v>36</v>
      </c>
      <c r="D391" s="11">
        <v>0</v>
      </c>
      <c r="E391" s="228">
        <v>0</v>
      </c>
      <c r="F391" s="228">
        <v>0</v>
      </c>
      <c r="G391" s="228">
        <v>0</v>
      </c>
      <c r="H391" s="107">
        <f t="shared" si="22"/>
        <v>0</v>
      </c>
      <c r="I391" s="107">
        <f t="shared" si="23"/>
        <v>0</v>
      </c>
    </row>
    <row r="392" spans="1:9" s="71" customFormat="1">
      <c r="A392" s="362" t="s">
        <v>339</v>
      </c>
      <c r="B392" s="363"/>
      <c r="C392" s="363"/>
      <c r="D392" s="194">
        <f>SUM(D393+D458)</f>
        <v>482155.3</v>
      </c>
      <c r="E392" s="226">
        <f>SUM(E393+E458)</f>
        <v>9569100</v>
      </c>
      <c r="F392" s="226">
        <f>SUM(F393+F458)</f>
        <v>9569100</v>
      </c>
      <c r="G392" s="226">
        <f>SUM(G393+G458)</f>
        <v>543006.47</v>
      </c>
      <c r="H392" s="193">
        <f t="shared" si="22"/>
        <v>112.62065770095238</v>
      </c>
      <c r="I392" s="193">
        <f t="shared" si="23"/>
        <v>5.6745824581204074</v>
      </c>
    </row>
    <row r="393" spans="1:9" s="71" customFormat="1">
      <c r="A393" s="169" t="s">
        <v>336</v>
      </c>
      <c r="B393" s="170"/>
      <c r="C393" s="170"/>
      <c r="D393" s="171">
        <f>SUM(D394+D436+D441+D446+D450+D454)</f>
        <v>459774</v>
      </c>
      <c r="E393" s="171">
        <f>SUM(E394+E441+E446+E450+E454)</f>
        <v>9481100</v>
      </c>
      <c r="F393" s="171">
        <f>SUM(F394+F441+F446+F450+F454)</f>
        <v>9481100</v>
      </c>
      <c r="G393" s="171">
        <f>SUM(G394+G441+G446+G450+G454)</f>
        <v>484730.94999999995</v>
      </c>
      <c r="H393" s="351">
        <f t="shared" si="22"/>
        <v>105.42809075763309</v>
      </c>
      <c r="I393" s="351">
        <f t="shared" si="23"/>
        <v>5.1126024406450723</v>
      </c>
    </row>
    <row r="394" spans="1:9" s="160" customFormat="1">
      <c r="A394" s="33" t="s">
        <v>418</v>
      </c>
      <c r="B394" s="48"/>
      <c r="C394" s="56"/>
      <c r="D394" s="47">
        <f>SUM(D395)</f>
        <v>454114</v>
      </c>
      <c r="E394" s="227">
        <f>SUM(E395)</f>
        <v>895100</v>
      </c>
      <c r="F394" s="227">
        <f>SUM(F395)</f>
        <v>895100</v>
      </c>
      <c r="G394" s="227">
        <f>SUM(G395)</f>
        <v>482065.39999999997</v>
      </c>
      <c r="H394" s="62">
        <f t="shared" si="22"/>
        <v>106.155150468825</v>
      </c>
      <c r="I394" s="62">
        <f t="shared" si="23"/>
        <v>53.856038431460171</v>
      </c>
    </row>
    <row r="395" spans="1:9" s="71" customFormat="1">
      <c r="A395" s="218"/>
      <c r="B395" s="257">
        <v>3</v>
      </c>
      <c r="C395" s="218" t="s">
        <v>108</v>
      </c>
      <c r="D395" s="177">
        <f>SUM(D396+D402+D432)</f>
        <v>454114</v>
      </c>
      <c r="E395" s="237">
        <f>SUM(E396+E402+E432+E436)</f>
        <v>895100</v>
      </c>
      <c r="F395" s="237">
        <f>SUM(F396+F402+F432+F436)</f>
        <v>895100</v>
      </c>
      <c r="G395" s="237">
        <f>SUM(G396+G402+G432+G436)</f>
        <v>482065.39999999997</v>
      </c>
      <c r="H395" s="347">
        <f t="shared" si="22"/>
        <v>106.155150468825</v>
      </c>
      <c r="I395" s="348">
        <f t="shared" si="23"/>
        <v>53.856038431460171</v>
      </c>
    </row>
    <row r="396" spans="1:9" s="71" customFormat="1">
      <c r="A396" s="309"/>
      <c r="B396" s="277">
        <v>31</v>
      </c>
      <c r="C396" s="303" t="s">
        <v>38</v>
      </c>
      <c r="D396" s="265">
        <f>SUM(D397:D401)</f>
        <v>375387</v>
      </c>
      <c r="E396" s="281">
        <f>SUM(E397:E401)</f>
        <v>694200</v>
      </c>
      <c r="F396" s="281">
        <f>SUM(F397:F401)</f>
        <v>694200</v>
      </c>
      <c r="G396" s="281">
        <f>SUM(G397:G401)</f>
        <v>381466.08999999997</v>
      </c>
      <c r="H396" s="347">
        <f t="shared" si="22"/>
        <v>101.6194194258192</v>
      </c>
      <c r="I396" s="348">
        <f t="shared" si="23"/>
        <v>54.950459521751647</v>
      </c>
    </row>
    <row r="397" spans="1:9" ht="12.95" customHeight="1">
      <c r="A397" s="60">
        <v>300</v>
      </c>
      <c r="B397" s="39">
        <v>3111</v>
      </c>
      <c r="C397" s="40" t="s">
        <v>133</v>
      </c>
      <c r="D397" s="8">
        <v>307918</v>
      </c>
      <c r="E397" s="224">
        <v>584000</v>
      </c>
      <c r="F397" s="224">
        <v>584000</v>
      </c>
      <c r="G397" s="224">
        <v>309578.06</v>
      </c>
      <c r="H397" s="107">
        <f t="shared" si="22"/>
        <v>100.53912405250749</v>
      </c>
      <c r="I397" s="107">
        <f t="shared" si="23"/>
        <v>53.009941780821912</v>
      </c>
    </row>
    <row r="398" spans="1:9" ht="12.95" customHeight="1">
      <c r="A398" s="60">
        <v>300.10000000000002</v>
      </c>
      <c r="B398" s="39">
        <v>3121</v>
      </c>
      <c r="C398" s="40" t="s">
        <v>106</v>
      </c>
      <c r="D398" s="8">
        <v>15000</v>
      </c>
      <c r="E398" s="224">
        <v>23500</v>
      </c>
      <c r="F398" s="224">
        <v>23500</v>
      </c>
      <c r="G398" s="224">
        <v>19500</v>
      </c>
      <c r="H398" s="107">
        <f t="shared" si="22"/>
        <v>130</v>
      </c>
      <c r="I398" s="107">
        <f t="shared" si="23"/>
        <v>82.978723404255319</v>
      </c>
    </row>
    <row r="399" spans="1:9" ht="12.95" customHeight="1">
      <c r="A399" s="60">
        <v>300.2</v>
      </c>
      <c r="B399" s="39">
        <v>3132</v>
      </c>
      <c r="C399" s="42" t="s">
        <v>139</v>
      </c>
      <c r="D399" s="8">
        <v>47284</v>
      </c>
      <c r="E399" s="224">
        <v>73700</v>
      </c>
      <c r="F399" s="224">
        <v>73700</v>
      </c>
      <c r="G399" s="224">
        <v>47210.17</v>
      </c>
      <c r="H399" s="107">
        <f t="shared" si="22"/>
        <v>99.843858387615256</v>
      </c>
      <c r="I399" s="107">
        <f t="shared" si="23"/>
        <v>64.057218453188597</v>
      </c>
    </row>
    <row r="400" spans="1:9" ht="12.95" customHeight="1">
      <c r="A400" s="60">
        <v>300.3</v>
      </c>
      <c r="B400" s="39">
        <v>3133</v>
      </c>
      <c r="C400" s="42" t="s">
        <v>140</v>
      </c>
      <c r="D400" s="8">
        <v>5185</v>
      </c>
      <c r="E400" s="224">
        <v>13000</v>
      </c>
      <c r="F400" s="224">
        <v>13000</v>
      </c>
      <c r="G400" s="224">
        <v>5177.8599999999997</v>
      </c>
      <c r="H400" s="107">
        <f t="shared" si="22"/>
        <v>99.862295081967218</v>
      </c>
      <c r="I400" s="107">
        <f t="shared" si="23"/>
        <v>39.829692307692305</v>
      </c>
    </row>
    <row r="401" spans="1:9" ht="12.95" customHeight="1">
      <c r="A401" s="60">
        <v>300.39999999999998</v>
      </c>
      <c r="B401" s="39">
        <v>3134</v>
      </c>
      <c r="C401" s="42" t="s">
        <v>154</v>
      </c>
      <c r="D401" s="8">
        <v>0</v>
      </c>
      <c r="E401" s="224">
        <v>0</v>
      </c>
      <c r="F401" s="224">
        <v>0</v>
      </c>
      <c r="G401" s="224">
        <v>0</v>
      </c>
      <c r="H401" s="347">
        <f t="shared" si="22"/>
        <v>0</v>
      </c>
      <c r="I401" s="348">
        <f t="shared" si="23"/>
        <v>0</v>
      </c>
    </row>
    <row r="402" spans="1:9" s="71" customFormat="1" ht="12.95" customHeight="1">
      <c r="A402" s="310"/>
      <c r="B402" s="300">
        <v>32</v>
      </c>
      <c r="C402" s="275" t="s">
        <v>42</v>
      </c>
      <c r="D402" s="186">
        <f>SUM(D403:D431)</f>
        <v>77843</v>
      </c>
      <c r="E402" s="186">
        <f>SUM(E403:E431)</f>
        <v>181900</v>
      </c>
      <c r="F402" s="186">
        <f>SUM(F403:F431)</f>
        <v>181900</v>
      </c>
      <c r="G402" s="186">
        <f>SUM(G403:G431)</f>
        <v>99707.779999999984</v>
      </c>
      <c r="H402" s="347">
        <f t="shared" si="22"/>
        <v>128.08830594915403</v>
      </c>
      <c r="I402" s="348">
        <f t="shared" si="23"/>
        <v>54.814612424409006</v>
      </c>
    </row>
    <row r="403" spans="1:9" ht="12.95" customHeight="1">
      <c r="A403" s="38">
        <v>301</v>
      </c>
      <c r="B403" s="39">
        <v>3211</v>
      </c>
      <c r="C403" s="42" t="s">
        <v>293</v>
      </c>
      <c r="D403" s="8">
        <v>971</v>
      </c>
      <c r="E403" s="224">
        <v>2000</v>
      </c>
      <c r="F403" s="224">
        <v>2000</v>
      </c>
      <c r="G403" s="224">
        <v>0</v>
      </c>
      <c r="H403" s="107">
        <f t="shared" si="22"/>
        <v>0</v>
      </c>
      <c r="I403" s="107">
        <f t="shared" si="23"/>
        <v>0</v>
      </c>
    </row>
    <row r="404" spans="1:9" s="162" customFormat="1" ht="12.95" customHeight="1">
      <c r="A404" s="60">
        <v>301.01</v>
      </c>
      <c r="B404" s="39">
        <v>3212</v>
      </c>
      <c r="C404" s="42" t="s">
        <v>118</v>
      </c>
      <c r="D404" s="8">
        <v>1784</v>
      </c>
      <c r="E404" s="224">
        <v>4000</v>
      </c>
      <c r="F404" s="224">
        <v>4000</v>
      </c>
      <c r="G404" s="224">
        <v>2986.48</v>
      </c>
      <c r="H404" s="107">
        <f t="shared" si="22"/>
        <v>167.40358744394618</v>
      </c>
      <c r="I404" s="107">
        <f t="shared" si="23"/>
        <v>74.661999999999992</v>
      </c>
    </row>
    <row r="405" spans="1:9" s="160" customFormat="1" ht="12.95" customHeight="1">
      <c r="A405" s="60">
        <v>301.02</v>
      </c>
      <c r="B405" s="39">
        <v>3213</v>
      </c>
      <c r="C405" s="40" t="s">
        <v>119</v>
      </c>
      <c r="D405" s="8">
        <v>0</v>
      </c>
      <c r="E405" s="224">
        <v>3000</v>
      </c>
      <c r="F405" s="224">
        <v>3000</v>
      </c>
      <c r="G405" s="224">
        <v>925</v>
      </c>
      <c r="H405" s="107">
        <v>0</v>
      </c>
      <c r="I405" s="107">
        <f t="shared" si="23"/>
        <v>30.833333333333336</v>
      </c>
    </row>
    <row r="406" spans="1:9" s="160" customFormat="1" ht="12.95" customHeight="1">
      <c r="A406" s="60">
        <v>301.02999999999997</v>
      </c>
      <c r="B406" s="130">
        <v>3214</v>
      </c>
      <c r="C406" s="40" t="s">
        <v>292</v>
      </c>
      <c r="D406" s="8">
        <v>0</v>
      </c>
      <c r="E406" s="224">
        <v>0</v>
      </c>
      <c r="F406" s="224">
        <v>0</v>
      </c>
      <c r="G406" s="224">
        <v>0</v>
      </c>
      <c r="H406" s="107">
        <f t="shared" si="22"/>
        <v>0</v>
      </c>
      <c r="I406" s="107">
        <f t="shared" si="23"/>
        <v>0</v>
      </c>
    </row>
    <row r="407" spans="1:9" ht="12.95" customHeight="1">
      <c r="A407" s="60">
        <v>301.04000000000002</v>
      </c>
      <c r="B407" s="39">
        <v>3221</v>
      </c>
      <c r="C407" s="40" t="s">
        <v>120</v>
      </c>
      <c r="D407" s="8">
        <v>4237</v>
      </c>
      <c r="E407" s="224">
        <v>17100</v>
      </c>
      <c r="F407" s="224">
        <v>17100</v>
      </c>
      <c r="G407" s="224">
        <v>8924.91</v>
      </c>
      <c r="H407" s="107">
        <f t="shared" si="22"/>
        <v>210.64219966957754</v>
      </c>
      <c r="I407" s="107">
        <f t="shared" si="23"/>
        <v>52.19245614035087</v>
      </c>
    </row>
    <row r="408" spans="1:9" ht="12.95" customHeight="1">
      <c r="A408" s="60">
        <v>301.05</v>
      </c>
      <c r="B408" s="49">
        <v>3222</v>
      </c>
      <c r="C408" s="40" t="s">
        <v>69</v>
      </c>
      <c r="D408" s="8">
        <v>29489</v>
      </c>
      <c r="E408" s="224">
        <v>75000</v>
      </c>
      <c r="F408" s="224">
        <v>75000</v>
      </c>
      <c r="G408" s="224">
        <v>33457.480000000003</v>
      </c>
      <c r="H408" s="107">
        <f t="shared" si="22"/>
        <v>113.45749262436841</v>
      </c>
      <c r="I408" s="107">
        <f t="shared" si="23"/>
        <v>44.609973333333336</v>
      </c>
    </row>
    <row r="409" spans="1:9" ht="12.95" customHeight="1">
      <c r="A409" s="60">
        <v>301.06</v>
      </c>
      <c r="B409" s="39">
        <v>3223</v>
      </c>
      <c r="C409" s="40" t="s">
        <v>121</v>
      </c>
      <c r="D409" s="8">
        <v>12392</v>
      </c>
      <c r="E409" s="224">
        <v>8100</v>
      </c>
      <c r="F409" s="224">
        <v>8100</v>
      </c>
      <c r="G409" s="224">
        <v>3141.65</v>
      </c>
      <c r="H409" s="107">
        <f t="shared" si="22"/>
        <v>25.352243382827634</v>
      </c>
      <c r="I409" s="107">
        <f t="shared" si="23"/>
        <v>38.785802469135803</v>
      </c>
    </row>
    <row r="410" spans="1:9" ht="12.95" customHeight="1">
      <c r="A410" s="60">
        <v>301.07</v>
      </c>
      <c r="B410" s="39">
        <v>3223</v>
      </c>
      <c r="C410" s="40" t="s">
        <v>156</v>
      </c>
      <c r="D410" s="8">
        <v>0</v>
      </c>
      <c r="E410" s="224">
        <v>300</v>
      </c>
      <c r="F410" s="224">
        <v>300</v>
      </c>
      <c r="G410" s="224">
        <v>191</v>
      </c>
      <c r="H410" s="107">
        <v>0</v>
      </c>
      <c r="I410" s="107">
        <f t="shared" si="23"/>
        <v>63.666666666666671</v>
      </c>
    </row>
    <row r="411" spans="1:9" ht="12.95" customHeight="1">
      <c r="A411" s="60">
        <v>301.08</v>
      </c>
      <c r="B411" s="39">
        <v>3223</v>
      </c>
      <c r="C411" s="40" t="s">
        <v>122</v>
      </c>
      <c r="D411" s="8">
        <v>0</v>
      </c>
      <c r="E411" s="224">
        <v>21000</v>
      </c>
      <c r="F411" s="224">
        <v>21000</v>
      </c>
      <c r="G411" s="224">
        <v>9435.2800000000007</v>
      </c>
      <c r="H411" s="107">
        <v>0</v>
      </c>
      <c r="I411" s="107">
        <f t="shared" si="23"/>
        <v>44.929904761904766</v>
      </c>
    </row>
    <row r="412" spans="1:9" ht="12.95" customHeight="1">
      <c r="A412" s="60">
        <v>301.08999999999997</v>
      </c>
      <c r="B412" s="39">
        <v>3224</v>
      </c>
      <c r="C412" s="40" t="s">
        <v>174</v>
      </c>
      <c r="D412" s="8">
        <v>2897</v>
      </c>
      <c r="E412" s="224">
        <v>5000</v>
      </c>
      <c r="F412" s="224">
        <v>5000</v>
      </c>
      <c r="G412" s="224">
        <v>2023.79</v>
      </c>
      <c r="H412" s="107">
        <f t="shared" si="22"/>
        <v>69.858129099067995</v>
      </c>
      <c r="I412" s="107">
        <f t="shared" si="23"/>
        <v>40.4758</v>
      </c>
    </row>
    <row r="413" spans="1:9" ht="12.95" customHeight="1">
      <c r="A413" s="322">
        <v>301.10000000000002</v>
      </c>
      <c r="B413" s="49">
        <v>3225</v>
      </c>
      <c r="C413" s="40" t="s">
        <v>190</v>
      </c>
      <c r="D413" s="8">
        <v>10222</v>
      </c>
      <c r="E413" s="224">
        <v>2000</v>
      </c>
      <c r="F413" s="224">
        <v>2000</v>
      </c>
      <c r="G413" s="224">
        <v>15834.97</v>
      </c>
      <c r="H413" s="107">
        <f t="shared" si="22"/>
        <v>154.91068284093132</v>
      </c>
      <c r="I413" s="107">
        <f t="shared" si="23"/>
        <v>791.74850000000004</v>
      </c>
    </row>
    <row r="414" spans="1:9" ht="12.95" customHeight="1">
      <c r="A414" s="60">
        <v>301.11</v>
      </c>
      <c r="B414" s="130">
        <v>3227</v>
      </c>
      <c r="C414" s="40" t="s">
        <v>289</v>
      </c>
      <c r="D414" s="8">
        <v>0</v>
      </c>
      <c r="E414" s="224">
        <v>0</v>
      </c>
      <c r="F414" s="224">
        <v>0</v>
      </c>
      <c r="G414" s="224">
        <v>0</v>
      </c>
      <c r="H414" s="107">
        <f t="shared" si="22"/>
        <v>0</v>
      </c>
      <c r="I414" s="107">
        <f t="shared" si="23"/>
        <v>0</v>
      </c>
    </row>
    <row r="415" spans="1:9" s="163" customFormat="1" ht="12.95" customHeight="1">
      <c r="A415" s="60">
        <v>301.12</v>
      </c>
      <c r="B415" s="39">
        <v>3231</v>
      </c>
      <c r="C415" s="40" t="s">
        <v>124</v>
      </c>
      <c r="D415" s="8">
        <v>1279</v>
      </c>
      <c r="E415" s="224">
        <v>5200</v>
      </c>
      <c r="F415" s="224">
        <v>5200</v>
      </c>
      <c r="G415" s="224">
        <v>1563.95</v>
      </c>
      <c r="H415" s="107">
        <f t="shared" si="22"/>
        <v>122.27912431587178</v>
      </c>
      <c r="I415" s="107">
        <f t="shared" si="23"/>
        <v>30.075961538461538</v>
      </c>
    </row>
    <row r="416" spans="1:9" s="163" customFormat="1" ht="12.95" customHeight="1">
      <c r="A416" s="60">
        <v>301.13</v>
      </c>
      <c r="B416" s="39">
        <v>3232</v>
      </c>
      <c r="C416" s="40" t="s">
        <v>244</v>
      </c>
      <c r="D416" s="8">
        <v>3582</v>
      </c>
      <c r="E416" s="230">
        <v>0</v>
      </c>
      <c r="F416" s="230">
        <v>0</v>
      </c>
      <c r="G416" s="230">
        <v>0</v>
      </c>
      <c r="H416" s="107">
        <f t="shared" si="22"/>
        <v>0</v>
      </c>
      <c r="I416" s="107">
        <f t="shared" si="23"/>
        <v>0</v>
      </c>
    </row>
    <row r="417" spans="1:9" s="159" customFormat="1" ht="12.95" customHeight="1">
      <c r="A417" s="60">
        <v>301.14</v>
      </c>
      <c r="B417" s="39">
        <v>3232</v>
      </c>
      <c r="C417" s="42" t="s">
        <v>245</v>
      </c>
      <c r="D417" s="8">
        <v>0</v>
      </c>
      <c r="E417" s="224">
        <v>3000</v>
      </c>
      <c r="F417" s="224">
        <v>3000</v>
      </c>
      <c r="G417" s="224">
        <v>2312.5</v>
      </c>
      <c r="H417" s="107">
        <v>0</v>
      </c>
      <c r="I417" s="107">
        <f t="shared" si="23"/>
        <v>77.083333333333343</v>
      </c>
    </row>
    <row r="418" spans="1:9" ht="12.95" customHeight="1">
      <c r="A418" s="60">
        <v>301.14999999999998</v>
      </c>
      <c r="B418" s="39">
        <v>3233</v>
      </c>
      <c r="C418" s="40" t="s">
        <v>45</v>
      </c>
      <c r="D418" s="8">
        <v>0</v>
      </c>
      <c r="E418" s="224">
        <v>0</v>
      </c>
      <c r="F418" s="224">
        <v>0</v>
      </c>
      <c r="G418" s="224">
        <v>0</v>
      </c>
      <c r="H418" s="107">
        <f t="shared" si="22"/>
        <v>0</v>
      </c>
      <c r="I418" s="107">
        <f t="shared" si="23"/>
        <v>0</v>
      </c>
    </row>
    <row r="419" spans="1:9" ht="12.95" customHeight="1">
      <c r="A419" s="60">
        <v>301.16000000000003</v>
      </c>
      <c r="B419" s="39">
        <v>3234</v>
      </c>
      <c r="C419" s="40" t="s">
        <v>312</v>
      </c>
      <c r="D419" s="8">
        <v>5369</v>
      </c>
      <c r="E419" s="224">
        <v>3500</v>
      </c>
      <c r="F419" s="224">
        <v>3500</v>
      </c>
      <c r="G419" s="224">
        <v>1805.39</v>
      </c>
      <c r="H419" s="107">
        <f t="shared" si="22"/>
        <v>33.626187371950081</v>
      </c>
      <c r="I419" s="107">
        <f t="shared" si="23"/>
        <v>51.582571428571434</v>
      </c>
    </row>
    <row r="420" spans="1:9" ht="12" customHeight="1">
      <c r="A420" s="60">
        <v>301.17</v>
      </c>
      <c r="B420" s="39">
        <v>3234</v>
      </c>
      <c r="C420" s="40" t="s">
        <v>126</v>
      </c>
      <c r="D420" s="8">
        <v>0</v>
      </c>
      <c r="E420" s="224">
        <v>3000</v>
      </c>
      <c r="F420" s="224">
        <v>3000</v>
      </c>
      <c r="G420" s="224">
        <v>1072.6199999999999</v>
      </c>
      <c r="H420" s="107">
        <v>0</v>
      </c>
      <c r="I420" s="107">
        <f t="shared" si="23"/>
        <v>35.753999999999998</v>
      </c>
    </row>
    <row r="421" spans="1:9" ht="12" customHeight="1">
      <c r="A421" s="60">
        <v>301.18</v>
      </c>
      <c r="B421" s="39">
        <v>3234</v>
      </c>
      <c r="C421" s="40" t="s">
        <v>295</v>
      </c>
      <c r="D421" s="8">
        <v>0</v>
      </c>
      <c r="E421" s="224">
        <v>1400</v>
      </c>
      <c r="F421" s="224">
        <v>1400</v>
      </c>
      <c r="G421" s="224">
        <v>562.5</v>
      </c>
      <c r="H421" s="107">
        <v>0</v>
      </c>
      <c r="I421" s="107">
        <f t="shared" si="23"/>
        <v>40.178571428571431</v>
      </c>
    </row>
    <row r="422" spans="1:9" s="159" customFormat="1" ht="12" customHeight="1">
      <c r="A422" s="60">
        <v>301.19</v>
      </c>
      <c r="B422" s="39">
        <v>3234</v>
      </c>
      <c r="C422" s="40" t="s">
        <v>127</v>
      </c>
      <c r="D422" s="8">
        <v>0</v>
      </c>
      <c r="E422" s="224">
        <v>4300</v>
      </c>
      <c r="F422" s="224">
        <v>4300</v>
      </c>
      <c r="G422" s="224">
        <v>2000</v>
      </c>
      <c r="H422" s="107">
        <v>0</v>
      </c>
      <c r="I422" s="107">
        <f t="shared" si="23"/>
        <v>46.511627906976742</v>
      </c>
    </row>
    <row r="423" spans="1:9" s="159" customFormat="1" ht="12" customHeight="1">
      <c r="A423" s="323">
        <v>301.2</v>
      </c>
      <c r="B423" s="39">
        <v>3234</v>
      </c>
      <c r="C423" s="40" t="s">
        <v>296</v>
      </c>
      <c r="D423" s="8">
        <v>0</v>
      </c>
      <c r="E423" s="224">
        <v>0</v>
      </c>
      <c r="F423" s="224">
        <v>0</v>
      </c>
      <c r="G423" s="224">
        <v>0</v>
      </c>
      <c r="H423" s="107">
        <f t="shared" si="22"/>
        <v>0</v>
      </c>
      <c r="I423" s="107">
        <f t="shared" si="23"/>
        <v>0</v>
      </c>
    </row>
    <row r="424" spans="1:9" s="159" customFormat="1" ht="12" customHeight="1">
      <c r="A424" s="60">
        <v>301.20999999999998</v>
      </c>
      <c r="B424" s="49">
        <v>3236</v>
      </c>
      <c r="C424" s="40" t="s">
        <v>431</v>
      </c>
      <c r="D424" s="8">
        <v>2410</v>
      </c>
      <c r="E424" s="224">
        <v>11100</v>
      </c>
      <c r="F424" s="224">
        <v>11100</v>
      </c>
      <c r="G424" s="224">
        <v>2639.97</v>
      </c>
      <c r="H424" s="107">
        <f t="shared" si="22"/>
        <v>109.54232365145226</v>
      </c>
      <c r="I424" s="107">
        <f t="shared" si="23"/>
        <v>23.783513513513512</v>
      </c>
    </row>
    <row r="425" spans="1:9" s="159" customFormat="1" ht="12" customHeight="1">
      <c r="A425" s="60">
        <v>301.22000000000003</v>
      </c>
      <c r="B425" s="49">
        <v>3237</v>
      </c>
      <c r="C425" s="50" t="s">
        <v>184</v>
      </c>
      <c r="D425" s="11">
        <v>735</v>
      </c>
      <c r="E425" s="228">
        <v>7600</v>
      </c>
      <c r="F425" s="228">
        <v>7600</v>
      </c>
      <c r="G425" s="228">
        <v>7595.97</v>
      </c>
      <c r="H425" s="107">
        <f t="shared" si="22"/>
        <v>1033.465306122449</v>
      </c>
      <c r="I425" s="107">
        <f t="shared" si="23"/>
        <v>99.946973684210533</v>
      </c>
    </row>
    <row r="426" spans="1:9" s="159" customFormat="1" ht="12.95" customHeight="1">
      <c r="A426" s="60">
        <v>301.23</v>
      </c>
      <c r="B426" s="49">
        <v>3238</v>
      </c>
      <c r="C426" s="50" t="s">
        <v>128</v>
      </c>
      <c r="D426" s="11">
        <v>1175</v>
      </c>
      <c r="E426" s="228">
        <v>2000</v>
      </c>
      <c r="F426" s="228">
        <v>2000</v>
      </c>
      <c r="G426" s="228">
        <v>1025</v>
      </c>
      <c r="H426" s="107">
        <f t="shared" si="22"/>
        <v>87.2340425531915</v>
      </c>
      <c r="I426" s="107">
        <f t="shared" si="23"/>
        <v>51.249999999999993</v>
      </c>
    </row>
    <row r="427" spans="1:9" s="159" customFormat="1" ht="12.95" customHeight="1">
      <c r="A427" s="60">
        <v>301.24</v>
      </c>
      <c r="B427" s="49">
        <v>3239</v>
      </c>
      <c r="C427" s="50" t="s">
        <v>291</v>
      </c>
      <c r="D427" s="11">
        <v>800</v>
      </c>
      <c r="E427" s="228">
        <v>500</v>
      </c>
      <c r="F427" s="228">
        <v>500</v>
      </c>
      <c r="G427" s="228">
        <v>161.34</v>
      </c>
      <c r="H427" s="107">
        <f t="shared" si="22"/>
        <v>20.1675</v>
      </c>
      <c r="I427" s="107">
        <f t="shared" si="23"/>
        <v>32.268000000000001</v>
      </c>
    </row>
    <row r="428" spans="1:9" s="159" customFormat="1" ht="12.95" customHeight="1">
      <c r="A428" s="60">
        <v>301.25</v>
      </c>
      <c r="B428" s="49">
        <v>3241</v>
      </c>
      <c r="C428" s="50" t="s">
        <v>374</v>
      </c>
      <c r="D428" s="11">
        <v>0</v>
      </c>
      <c r="E428" s="228">
        <v>0</v>
      </c>
      <c r="F428" s="228">
        <v>0</v>
      </c>
      <c r="G428" s="228">
        <v>0</v>
      </c>
      <c r="H428" s="107">
        <f t="shared" si="22"/>
        <v>0</v>
      </c>
      <c r="I428" s="107">
        <f t="shared" si="23"/>
        <v>0</v>
      </c>
    </row>
    <row r="429" spans="1:9" s="159" customFormat="1" ht="12.95" customHeight="1">
      <c r="A429" s="60">
        <v>301.26</v>
      </c>
      <c r="B429" s="49">
        <v>3292</v>
      </c>
      <c r="C429" s="51" t="s">
        <v>50</v>
      </c>
      <c r="D429" s="11">
        <v>0</v>
      </c>
      <c r="E429" s="228">
        <v>2800</v>
      </c>
      <c r="F429" s="228">
        <v>2800</v>
      </c>
      <c r="G429" s="228">
        <v>1447.98</v>
      </c>
      <c r="H429" s="107">
        <v>0</v>
      </c>
      <c r="I429" s="107">
        <f t="shared" si="23"/>
        <v>51.713571428571427</v>
      </c>
    </row>
    <row r="430" spans="1:9" s="159" customFormat="1" ht="12.95" customHeight="1">
      <c r="A430" s="60">
        <v>301.27</v>
      </c>
      <c r="B430" s="130">
        <v>3295</v>
      </c>
      <c r="C430" s="50" t="s">
        <v>311</v>
      </c>
      <c r="D430" s="11">
        <v>0</v>
      </c>
      <c r="E430" s="228">
        <v>0</v>
      </c>
      <c r="F430" s="228">
        <v>0</v>
      </c>
      <c r="G430" s="228">
        <v>0</v>
      </c>
      <c r="H430" s="107">
        <f t="shared" si="22"/>
        <v>0</v>
      </c>
      <c r="I430" s="107">
        <f t="shared" si="23"/>
        <v>0</v>
      </c>
    </row>
    <row r="431" spans="1:9" s="159" customFormat="1" ht="12.95" customHeight="1">
      <c r="A431" s="60">
        <v>301.27999999999997</v>
      </c>
      <c r="B431" s="49">
        <v>3299</v>
      </c>
      <c r="C431" s="51" t="s">
        <v>326</v>
      </c>
      <c r="D431" s="11">
        <v>501</v>
      </c>
      <c r="E431" s="228">
        <v>0</v>
      </c>
      <c r="F431" s="228">
        <v>0</v>
      </c>
      <c r="G431" s="228">
        <v>600</v>
      </c>
      <c r="H431" s="347">
        <f t="shared" si="22"/>
        <v>119.76047904191616</v>
      </c>
      <c r="I431" s="348">
        <v>0</v>
      </c>
    </row>
    <row r="432" spans="1:9" s="159" customFormat="1" ht="12.95" customHeight="1">
      <c r="A432" s="310"/>
      <c r="B432" s="304">
        <v>34</v>
      </c>
      <c r="C432" s="305" t="s">
        <v>413</v>
      </c>
      <c r="D432" s="273">
        <f>SUM(D433:D435)</f>
        <v>884</v>
      </c>
      <c r="E432" s="282">
        <f>SUM(E433:E435)</f>
        <v>3500</v>
      </c>
      <c r="F432" s="282">
        <f>SUM(F433:F435)</f>
        <v>3500</v>
      </c>
      <c r="G432" s="282">
        <f>SUM(G433:G435)</f>
        <v>891.53</v>
      </c>
      <c r="H432" s="347">
        <f t="shared" si="22"/>
        <v>100.85180995475113</v>
      </c>
      <c r="I432" s="348">
        <f t="shared" si="23"/>
        <v>25.472285714285714</v>
      </c>
    </row>
    <row r="433" spans="1:9" ht="12.95" customHeight="1">
      <c r="A433" s="60">
        <v>302</v>
      </c>
      <c r="B433" s="52">
        <v>3431</v>
      </c>
      <c r="C433" s="51" t="s">
        <v>48</v>
      </c>
      <c r="D433" s="53">
        <v>832</v>
      </c>
      <c r="E433" s="229">
        <v>3000</v>
      </c>
      <c r="F433" s="229">
        <v>3000</v>
      </c>
      <c r="G433" s="229">
        <v>891.53</v>
      </c>
      <c r="H433" s="107">
        <f t="shared" si="22"/>
        <v>107.15504807692307</v>
      </c>
      <c r="I433" s="107">
        <f t="shared" si="23"/>
        <v>29.717666666666666</v>
      </c>
    </row>
    <row r="434" spans="1:9" ht="12.95" customHeight="1">
      <c r="A434" s="60">
        <v>302.10000000000002</v>
      </c>
      <c r="B434" s="52">
        <v>3433</v>
      </c>
      <c r="C434" s="51" t="s">
        <v>55</v>
      </c>
      <c r="D434" s="53">
        <v>52</v>
      </c>
      <c r="E434" s="229">
        <v>500</v>
      </c>
      <c r="F434" s="229">
        <v>500</v>
      </c>
      <c r="G434" s="229">
        <v>0</v>
      </c>
      <c r="H434" s="107">
        <f t="shared" si="22"/>
        <v>0</v>
      </c>
      <c r="I434" s="107">
        <f t="shared" si="23"/>
        <v>0</v>
      </c>
    </row>
    <row r="435" spans="1:9" ht="12.95" customHeight="1">
      <c r="A435" s="60">
        <v>302.2</v>
      </c>
      <c r="B435" s="49">
        <v>3434</v>
      </c>
      <c r="C435" s="50" t="s">
        <v>76</v>
      </c>
      <c r="D435" s="11">
        <v>0</v>
      </c>
      <c r="E435" s="228">
        <v>0</v>
      </c>
      <c r="F435" s="228">
        <v>0</v>
      </c>
      <c r="G435" s="228">
        <v>0</v>
      </c>
      <c r="H435" s="107">
        <f t="shared" si="22"/>
        <v>0</v>
      </c>
      <c r="I435" s="107">
        <f t="shared" si="23"/>
        <v>0</v>
      </c>
    </row>
    <row r="436" spans="1:9" s="160" customFormat="1">
      <c r="A436" s="33" t="s">
        <v>440</v>
      </c>
      <c r="B436" s="48"/>
      <c r="C436" s="89"/>
      <c r="D436" s="47">
        <f t="shared" ref="D436:G437" si="25">SUM(D437)</f>
        <v>5660</v>
      </c>
      <c r="E436" s="227">
        <f t="shared" si="25"/>
        <v>15500</v>
      </c>
      <c r="F436" s="227">
        <f t="shared" si="25"/>
        <v>15500</v>
      </c>
      <c r="G436" s="227">
        <f t="shared" si="25"/>
        <v>0</v>
      </c>
      <c r="H436" s="62">
        <f t="shared" si="22"/>
        <v>0</v>
      </c>
      <c r="I436" s="62">
        <f t="shared" si="23"/>
        <v>0</v>
      </c>
    </row>
    <row r="437" spans="1:9" s="160" customFormat="1">
      <c r="A437" s="255">
        <v>3</v>
      </c>
      <c r="B437" s="257">
        <v>3</v>
      </c>
      <c r="C437" s="218" t="s">
        <v>108</v>
      </c>
      <c r="D437" s="177">
        <f t="shared" si="25"/>
        <v>5660</v>
      </c>
      <c r="E437" s="237">
        <f t="shared" si="25"/>
        <v>15500</v>
      </c>
      <c r="F437" s="237">
        <f t="shared" si="25"/>
        <v>15500</v>
      </c>
      <c r="G437" s="237">
        <f t="shared" si="25"/>
        <v>0</v>
      </c>
      <c r="H437" s="347">
        <f t="shared" si="22"/>
        <v>0</v>
      </c>
      <c r="I437" s="348">
        <f t="shared" si="23"/>
        <v>0</v>
      </c>
    </row>
    <row r="438" spans="1:9" s="160" customFormat="1">
      <c r="A438" s="276"/>
      <c r="B438" s="277">
        <v>32</v>
      </c>
      <c r="C438" s="275" t="s">
        <v>42</v>
      </c>
      <c r="D438" s="265">
        <f>SUM(D439+D440)</f>
        <v>5660</v>
      </c>
      <c r="E438" s="265">
        <f>SUM(E439+E440)</f>
        <v>15500</v>
      </c>
      <c r="F438" s="265">
        <f>SUM(F439+F440)</f>
        <v>15500</v>
      </c>
      <c r="G438" s="265">
        <f>SUM(G439+G440)</f>
        <v>0</v>
      </c>
      <c r="H438" s="348">
        <f t="shared" si="22"/>
        <v>0</v>
      </c>
      <c r="I438" s="348">
        <f t="shared" si="23"/>
        <v>0</v>
      </c>
    </row>
    <row r="439" spans="1:9" s="160" customFormat="1">
      <c r="A439" s="55">
        <v>305</v>
      </c>
      <c r="B439" s="49">
        <v>3221</v>
      </c>
      <c r="C439" s="50" t="s">
        <v>134</v>
      </c>
      <c r="D439" s="11">
        <v>5660</v>
      </c>
      <c r="E439" s="228">
        <v>15500</v>
      </c>
      <c r="F439" s="228">
        <v>15500</v>
      </c>
      <c r="G439" s="228">
        <v>0</v>
      </c>
      <c r="H439" s="107">
        <f t="shared" si="22"/>
        <v>0</v>
      </c>
      <c r="I439" s="107">
        <f t="shared" si="23"/>
        <v>0</v>
      </c>
    </row>
    <row r="440" spans="1:9" s="160" customFormat="1">
      <c r="A440" s="55">
        <v>306</v>
      </c>
      <c r="B440" s="49">
        <v>3237</v>
      </c>
      <c r="C440" s="50" t="s">
        <v>184</v>
      </c>
      <c r="D440" s="11">
        <v>0</v>
      </c>
      <c r="E440" s="11">
        <v>0</v>
      </c>
      <c r="F440" s="11">
        <v>0</v>
      </c>
      <c r="G440" s="11">
        <v>0</v>
      </c>
      <c r="H440" s="107">
        <f t="shared" si="22"/>
        <v>0</v>
      </c>
      <c r="I440" s="107">
        <f t="shared" si="23"/>
        <v>0</v>
      </c>
    </row>
    <row r="441" spans="1:9" s="160" customFormat="1">
      <c r="A441" s="33" t="s">
        <v>451</v>
      </c>
      <c r="B441" s="48"/>
      <c r="C441" s="56"/>
      <c r="D441" s="35">
        <f t="shared" ref="D441:G442" si="26">SUM(D442)</f>
        <v>0</v>
      </c>
      <c r="E441" s="35">
        <f t="shared" si="26"/>
        <v>8586000</v>
      </c>
      <c r="F441" s="35">
        <f t="shared" si="26"/>
        <v>8586000</v>
      </c>
      <c r="G441" s="35">
        <f t="shared" si="26"/>
        <v>2665.55</v>
      </c>
      <c r="H441" s="62">
        <v>0</v>
      </c>
      <c r="I441" s="62">
        <f t="shared" si="23"/>
        <v>3.1045306312601915E-2</v>
      </c>
    </row>
    <row r="442" spans="1:9" s="160" customFormat="1">
      <c r="A442" s="255"/>
      <c r="B442" s="257">
        <v>4</v>
      </c>
      <c r="C442" s="218" t="s">
        <v>109</v>
      </c>
      <c r="D442" s="178">
        <f t="shared" si="26"/>
        <v>0</v>
      </c>
      <c r="E442" s="239">
        <f t="shared" si="26"/>
        <v>8586000</v>
      </c>
      <c r="F442" s="239">
        <f t="shared" si="26"/>
        <v>8586000</v>
      </c>
      <c r="G442" s="239">
        <f t="shared" si="26"/>
        <v>2665.55</v>
      </c>
      <c r="H442" s="347">
        <v>0</v>
      </c>
      <c r="I442" s="348">
        <f t="shared" ref="I442:I505" si="27">IF(G442&gt;0,G442/F442*100,0)</f>
        <v>3.1045306312601915E-2</v>
      </c>
    </row>
    <row r="443" spans="1:9" s="160" customFormat="1">
      <c r="A443" s="276"/>
      <c r="B443" s="277">
        <v>42</v>
      </c>
      <c r="C443" s="264" t="s">
        <v>282</v>
      </c>
      <c r="D443" s="274">
        <f>SUM(D444:D445)</f>
        <v>0</v>
      </c>
      <c r="E443" s="287">
        <f>SUM(E444:E445)</f>
        <v>8586000</v>
      </c>
      <c r="F443" s="287">
        <f>SUM(F444:F445)</f>
        <v>8586000</v>
      </c>
      <c r="G443" s="287">
        <f>SUM(G444:G445)</f>
        <v>2665.55</v>
      </c>
      <c r="H443" s="349">
        <v>0</v>
      </c>
      <c r="I443" s="352">
        <f t="shared" si="27"/>
        <v>3.1045306312601915E-2</v>
      </c>
    </row>
    <row r="444" spans="1:9" s="160" customFormat="1">
      <c r="A444" s="55">
        <v>320</v>
      </c>
      <c r="B444" s="130">
        <v>4212</v>
      </c>
      <c r="C444" s="50" t="s">
        <v>11</v>
      </c>
      <c r="D444" s="53">
        <v>0</v>
      </c>
      <c r="E444" s="229">
        <v>8568000</v>
      </c>
      <c r="F444" s="229">
        <v>8568000</v>
      </c>
      <c r="G444" s="229">
        <v>0</v>
      </c>
      <c r="H444" s="107">
        <f t="shared" ref="H444:H504" si="28">IF(G444&gt;0,G444/D444*100,0)</f>
        <v>0</v>
      </c>
      <c r="I444" s="107">
        <f t="shared" si="27"/>
        <v>0</v>
      </c>
    </row>
    <row r="445" spans="1:9" s="160" customFormat="1">
      <c r="A445" s="129">
        <v>321</v>
      </c>
      <c r="B445" s="130">
        <v>4227</v>
      </c>
      <c r="C445" s="50" t="s">
        <v>36</v>
      </c>
      <c r="D445" s="53">
        <v>0</v>
      </c>
      <c r="E445" s="229">
        <v>18000</v>
      </c>
      <c r="F445" s="229">
        <v>18000</v>
      </c>
      <c r="G445" s="229">
        <v>2665.55</v>
      </c>
      <c r="H445" s="107">
        <v>0</v>
      </c>
      <c r="I445" s="107">
        <f t="shared" si="27"/>
        <v>14.808611111111111</v>
      </c>
    </row>
    <row r="446" spans="1:9" s="160" customFormat="1">
      <c r="A446" s="90" t="s">
        <v>419</v>
      </c>
      <c r="B446" s="96"/>
      <c r="C446" s="92"/>
      <c r="D446" s="103">
        <f t="shared" ref="D446:G448" si="29">SUM(D447)</f>
        <v>0</v>
      </c>
      <c r="E446" s="233">
        <f t="shared" si="29"/>
        <v>0</v>
      </c>
      <c r="F446" s="233">
        <f t="shared" si="29"/>
        <v>0</v>
      </c>
      <c r="G446" s="233">
        <f t="shared" si="29"/>
        <v>0</v>
      </c>
      <c r="H446" s="62">
        <f t="shared" si="28"/>
        <v>0</v>
      </c>
      <c r="I446" s="62">
        <f t="shared" si="27"/>
        <v>0</v>
      </c>
    </row>
    <row r="447" spans="1:9" s="160" customFormat="1">
      <c r="A447" s="255"/>
      <c r="B447" s="257">
        <v>3</v>
      </c>
      <c r="C447" s="218" t="s">
        <v>108</v>
      </c>
      <c r="D447" s="178">
        <f t="shared" si="29"/>
        <v>0</v>
      </c>
      <c r="E447" s="239">
        <v>0</v>
      </c>
      <c r="F447" s="239">
        <v>0</v>
      </c>
      <c r="G447" s="239">
        <v>0</v>
      </c>
      <c r="H447" s="347">
        <f t="shared" si="28"/>
        <v>0</v>
      </c>
      <c r="I447" s="348">
        <f t="shared" si="27"/>
        <v>0</v>
      </c>
    </row>
    <row r="448" spans="1:9" s="160" customFormat="1">
      <c r="A448" s="276"/>
      <c r="B448" s="277">
        <v>32</v>
      </c>
      <c r="C448" s="275" t="s">
        <v>42</v>
      </c>
      <c r="D448" s="274">
        <f t="shared" si="29"/>
        <v>0</v>
      </c>
      <c r="E448" s="287">
        <f t="shared" si="29"/>
        <v>0</v>
      </c>
      <c r="F448" s="287">
        <f t="shared" si="29"/>
        <v>0</v>
      </c>
      <c r="G448" s="287">
        <f t="shared" si="29"/>
        <v>0</v>
      </c>
      <c r="H448" s="347">
        <f t="shared" si="28"/>
        <v>0</v>
      </c>
      <c r="I448" s="348">
        <f t="shared" si="27"/>
        <v>0</v>
      </c>
    </row>
    <row r="449" spans="1:15" s="160" customFormat="1">
      <c r="A449" s="55">
        <v>325</v>
      </c>
      <c r="B449" s="130">
        <v>3225</v>
      </c>
      <c r="C449" s="50" t="s">
        <v>190</v>
      </c>
      <c r="D449" s="53"/>
      <c r="E449" s="229">
        <v>0</v>
      </c>
      <c r="F449" s="229">
        <v>0</v>
      </c>
      <c r="G449" s="229"/>
      <c r="H449" s="107">
        <f t="shared" si="28"/>
        <v>0</v>
      </c>
      <c r="I449" s="107">
        <f t="shared" si="27"/>
        <v>0</v>
      </c>
    </row>
    <row r="450" spans="1:15" s="168" customFormat="1">
      <c r="A450" s="33" t="s">
        <v>420</v>
      </c>
      <c r="B450" s="167"/>
      <c r="C450" s="36"/>
      <c r="D450" s="35">
        <f t="shared" ref="D450:G452" si="30">SUM(D451)</f>
        <v>0</v>
      </c>
      <c r="E450" s="232">
        <f t="shared" si="30"/>
        <v>0</v>
      </c>
      <c r="F450" s="232">
        <f t="shared" si="30"/>
        <v>0</v>
      </c>
      <c r="G450" s="232">
        <f t="shared" si="30"/>
        <v>0</v>
      </c>
      <c r="H450" s="107">
        <f t="shared" si="28"/>
        <v>0</v>
      </c>
      <c r="I450" s="107">
        <f t="shared" si="27"/>
        <v>0</v>
      </c>
      <c r="J450" s="160"/>
      <c r="K450" s="160"/>
      <c r="L450" s="160"/>
      <c r="M450" s="160"/>
      <c r="N450" s="160"/>
      <c r="O450" s="160"/>
    </row>
    <row r="451" spans="1:15" s="160" customFormat="1">
      <c r="A451" s="255"/>
      <c r="B451" s="257">
        <v>5</v>
      </c>
      <c r="C451" s="9" t="s">
        <v>283</v>
      </c>
      <c r="D451" s="178">
        <f t="shared" si="30"/>
        <v>0</v>
      </c>
      <c r="E451" s="239">
        <f t="shared" si="30"/>
        <v>0</v>
      </c>
      <c r="F451" s="239">
        <f t="shared" si="30"/>
        <v>0</v>
      </c>
      <c r="G451" s="239">
        <f t="shared" si="30"/>
        <v>0</v>
      </c>
      <c r="H451" s="347">
        <f t="shared" si="28"/>
        <v>0</v>
      </c>
      <c r="I451" s="348">
        <f t="shared" si="27"/>
        <v>0</v>
      </c>
    </row>
    <row r="452" spans="1:15" s="160" customFormat="1">
      <c r="A452" s="276"/>
      <c r="B452" s="277">
        <v>54</v>
      </c>
      <c r="C452" s="308" t="s">
        <v>284</v>
      </c>
      <c r="D452" s="274">
        <f t="shared" si="30"/>
        <v>0</v>
      </c>
      <c r="E452" s="287">
        <f t="shared" si="30"/>
        <v>0</v>
      </c>
      <c r="F452" s="287">
        <f t="shared" si="30"/>
        <v>0</v>
      </c>
      <c r="G452" s="287">
        <f t="shared" si="30"/>
        <v>0</v>
      </c>
      <c r="H452" s="347">
        <f t="shared" si="28"/>
        <v>0</v>
      </c>
      <c r="I452" s="348">
        <f t="shared" si="27"/>
        <v>0</v>
      </c>
    </row>
    <row r="453" spans="1:15" s="160" customFormat="1">
      <c r="A453" s="55">
        <v>330</v>
      </c>
      <c r="B453" s="130">
        <v>5443</v>
      </c>
      <c r="C453" s="50" t="s">
        <v>315</v>
      </c>
      <c r="D453" s="53"/>
      <c r="E453" s="234">
        <v>0</v>
      </c>
      <c r="F453" s="234">
        <v>0</v>
      </c>
      <c r="G453" s="234"/>
      <c r="H453" s="107">
        <f t="shared" si="28"/>
        <v>0</v>
      </c>
      <c r="I453" s="107">
        <f t="shared" si="27"/>
        <v>0</v>
      </c>
    </row>
    <row r="454" spans="1:15" s="168" customFormat="1">
      <c r="A454" s="33" t="s">
        <v>421</v>
      </c>
      <c r="B454" s="167"/>
      <c r="C454" s="36"/>
      <c r="D454" s="35">
        <f t="shared" ref="D454:G456" si="31">SUM(D455)</f>
        <v>0</v>
      </c>
      <c r="E454" s="232">
        <f t="shared" si="31"/>
        <v>0</v>
      </c>
      <c r="F454" s="232">
        <f t="shared" si="31"/>
        <v>0</v>
      </c>
      <c r="G454" s="232">
        <f t="shared" si="31"/>
        <v>0</v>
      </c>
      <c r="H454" s="107">
        <f t="shared" si="28"/>
        <v>0</v>
      </c>
      <c r="I454" s="107">
        <f t="shared" si="27"/>
        <v>0</v>
      </c>
      <c r="J454" s="160"/>
      <c r="K454" s="160"/>
      <c r="L454" s="160"/>
      <c r="M454" s="160"/>
      <c r="N454" s="160"/>
      <c r="O454" s="160"/>
    </row>
    <row r="455" spans="1:15" s="160" customFormat="1">
      <c r="A455" s="255"/>
      <c r="B455" s="257">
        <v>3</v>
      </c>
      <c r="C455" s="218" t="s">
        <v>108</v>
      </c>
      <c r="D455" s="178">
        <f t="shared" si="31"/>
        <v>0</v>
      </c>
      <c r="E455" s="239">
        <f t="shared" si="31"/>
        <v>0</v>
      </c>
      <c r="F455" s="239">
        <f t="shared" si="31"/>
        <v>0</v>
      </c>
      <c r="G455" s="239">
        <f t="shared" si="31"/>
        <v>0</v>
      </c>
      <c r="H455" s="347">
        <f t="shared" si="28"/>
        <v>0</v>
      </c>
      <c r="I455" s="348">
        <f t="shared" si="27"/>
        <v>0</v>
      </c>
    </row>
    <row r="456" spans="1:15" s="160" customFormat="1">
      <c r="A456" s="311"/>
      <c r="B456" s="277">
        <v>34</v>
      </c>
      <c r="C456" s="305" t="s">
        <v>413</v>
      </c>
      <c r="D456" s="274">
        <f t="shared" si="31"/>
        <v>0</v>
      </c>
      <c r="E456" s="287">
        <f t="shared" si="31"/>
        <v>0</v>
      </c>
      <c r="F456" s="287">
        <f t="shared" si="31"/>
        <v>0</v>
      </c>
      <c r="G456" s="287">
        <f t="shared" si="31"/>
        <v>0</v>
      </c>
      <c r="H456" s="347">
        <f t="shared" si="28"/>
        <v>0</v>
      </c>
      <c r="I456" s="348">
        <f t="shared" si="27"/>
        <v>0</v>
      </c>
    </row>
    <row r="457" spans="1:15" s="160" customFormat="1">
      <c r="A457" s="55">
        <v>335</v>
      </c>
      <c r="B457" s="130">
        <v>3423</v>
      </c>
      <c r="C457" s="50" t="s">
        <v>316</v>
      </c>
      <c r="D457" s="53"/>
      <c r="E457" s="234">
        <v>0</v>
      </c>
      <c r="F457" s="234">
        <v>0</v>
      </c>
      <c r="G457" s="234"/>
      <c r="H457" s="107">
        <f t="shared" si="28"/>
        <v>0</v>
      </c>
      <c r="I457" s="107">
        <f t="shared" si="27"/>
        <v>0</v>
      </c>
    </row>
    <row r="458" spans="1:15" s="160" customFormat="1">
      <c r="A458" s="33" t="s">
        <v>422</v>
      </c>
      <c r="B458" s="48"/>
      <c r="C458" s="56"/>
      <c r="D458" s="47">
        <f t="shared" ref="D458:G459" si="32">SUM(D459)</f>
        <v>22381.3</v>
      </c>
      <c r="E458" s="227">
        <f t="shared" si="32"/>
        <v>88000</v>
      </c>
      <c r="F458" s="227">
        <f t="shared" si="32"/>
        <v>88000</v>
      </c>
      <c r="G458" s="227">
        <f t="shared" si="32"/>
        <v>58275.520000000004</v>
      </c>
      <c r="H458" s="62">
        <f t="shared" si="28"/>
        <v>260.37593884180097</v>
      </c>
      <c r="I458" s="62">
        <f t="shared" si="27"/>
        <v>66.222181818181824</v>
      </c>
    </row>
    <row r="459" spans="1:15" s="160" customFormat="1">
      <c r="A459" s="255"/>
      <c r="B459" s="257">
        <v>3</v>
      </c>
      <c r="C459" s="218" t="s">
        <v>108</v>
      </c>
      <c r="D459" s="177">
        <f t="shared" si="32"/>
        <v>22381.3</v>
      </c>
      <c r="E459" s="237">
        <f t="shared" si="32"/>
        <v>88000</v>
      </c>
      <c r="F459" s="237">
        <f t="shared" si="32"/>
        <v>88000</v>
      </c>
      <c r="G459" s="237">
        <f t="shared" si="32"/>
        <v>58275.520000000004</v>
      </c>
      <c r="H459" s="347">
        <f t="shared" si="28"/>
        <v>260.37593884180097</v>
      </c>
      <c r="I459" s="348">
        <f t="shared" si="27"/>
        <v>66.222181818181824</v>
      </c>
    </row>
    <row r="460" spans="1:15" s="160" customFormat="1">
      <c r="A460" s="276"/>
      <c r="B460" s="277">
        <v>36</v>
      </c>
      <c r="C460" s="264" t="s">
        <v>274</v>
      </c>
      <c r="D460" s="265">
        <f>SUM(D461:D469)</f>
        <v>22381.3</v>
      </c>
      <c r="E460" s="265">
        <f>SUM(E461:E469)</f>
        <v>88000</v>
      </c>
      <c r="F460" s="265">
        <f>SUM(F461:F469)</f>
        <v>88000</v>
      </c>
      <c r="G460" s="265">
        <f>SUM(G461:G469)</f>
        <v>58275.520000000004</v>
      </c>
      <c r="H460" s="348">
        <f t="shared" si="28"/>
        <v>260.37593884180097</v>
      </c>
      <c r="I460" s="348">
        <f t="shared" si="27"/>
        <v>66.222181818181824</v>
      </c>
    </row>
    <row r="461" spans="1:15" s="160" customFormat="1">
      <c r="A461" s="55">
        <v>310</v>
      </c>
      <c r="B461" s="49">
        <v>3661</v>
      </c>
      <c r="C461" s="50" t="s">
        <v>324</v>
      </c>
      <c r="D461" s="11">
        <v>0</v>
      </c>
      <c r="E461" s="228">
        <v>1000</v>
      </c>
      <c r="F461" s="228">
        <v>1000</v>
      </c>
      <c r="G461" s="228">
        <v>0</v>
      </c>
      <c r="H461" s="107">
        <f t="shared" si="28"/>
        <v>0</v>
      </c>
      <c r="I461" s="107">
        <f t="shared" si="27"/>
        <v>0</v>
      </c>
    </row>
    <row r="462" spans="1:15" s="160" customFormat="1">
      <c r="A462" s="55">
        <v>311</v>
      </c>
      <c r="B462" s="49">
        <v>3661</v>
      </c>
      <c r="C462" s="50" t="s">
        <v>383</v>
      </c>
      <c r="D462" s="11">
        <v>4860</v>
      </c>
      <c r="E462" s="228">
        <v>10000</v>
      </c>
      <c r="F462" s="228">
        <v>10000</v>
      </c>
      <c r="G462" s="228">
        <v>4860</v>
      </c>
      <c r="H462" s="107">
        <f t="shared" si="28"/>
        <v>100</v>
      </c>
      <c r="I462" s="107">
        <f t="shared" si="27"/>
        <v>48.6</v>
      </c>
    </row>
    <row r="463" spans="1:15" s="160" customFormat="1">
      <c r="A463" s="55">
        <v>312</v>
      </c>
      <c r="B463" s="49">
        <v>3661</v>
      </c>
      <c r="C463" s="50" t="s">
        <v>384</v>
      </c>
      <c r="D463" s="11">
        <v>4860</v>
      </c>
      <c r="E463" s="228">
        <v>9000</v>
      </c>
      <c r="F463" s="228">
        <v>9000</v>
      </c>
      <c r="G463" s="228">
        <v>0</v>
      </c>
      <c r="H463" s="107">
        <f t="shared" si="28"/>
        <v>0</v>
      </c>
      <c r="I463" s="107">
        <f t="shared" si="27"/>
        <v>0</v>
      </c>
    </row>
    <row r="464" spans="1:15" s="160" customFormat="1">
      <c r="A464" s="55">
        <v>313</v>
      </c>
      <c r="B464" s="49">
        <v>3661</v>
      </c>
      <c r="C464" s="50" t="s">
        <v>165</v>
      </c>
      <c r="D464" s="53">
        <v>0</v>
      </c>
      <c r="E464" s="229">
        <v>12000</v>
      </c>
      <c r="F464" s="229">
        <v>12000</v>
      </c>
      <c r="G464" s="229">
        <v>10368</v>
      </c>
      <c r="H464" s="107">
        <v>0</v>
      </c>
      <c r="I464" s="107">
        <f t="shared" si="27"/>
        <v>86.4</v>
      </c>
    </row>
    <row r="465" spans="1:9" s="160" customFormat="1">
      <c r="A465" s="55">
        <v>314</v>
      </c>
      <c r="B465" s="49">
        <v>3661</v>
      </c>
      <c r="C465" s="50" t="s">
        <v>395</v>
      </c>
      <c r="D465" s="53">
        <v>2789.87</v>
      </c>
      <c r="E465" s="229">
        <v>6000</v>
      </c>
      <c r="F465" s="229">
        <v>6000</v>
      </c>
      <c r="G465" s="229">
        <v>1783.25</v>
      </c>
      <c r="H465" s="107">
        <f t="shared" si="28"/>
        <v>63.918748902278601</v>
      </c>
      <c r="I465" s="107">
        <f t="shared" si="27"/>
        <v>29.720833333333335</v>
      </c>
    </row>
    <row r="466" spans="1:9" s="160" customFormat="1">
      <c r="A466" s="55">
        <v>315</v>
      </c>
      <c r="B466" s="49">
        <v>3661</v>
      </c>
      <c r="C466" s="50" t="s">
        <v>453</v>
      </c>
      <c r="D466" s="53">
        <v>6400</v>
      </c>
      <c r="E466" s="229">
        <v>10000</v>
      </c>
      <c r="F466" s="229">
        <v>10000</v>
      </c>
      <c r="G466" s="229">
        <v>4100</v>
      </c>
      <c r="H466" s="107">
        <f t="shared" si="28"/>
        <v>64.0625</v>
      </c>
      <c r="I466" s="107">
        <f t="shared" si="27"/>
        <v>41</v>
      </c>
    </row>
    <row r="467" spans="1:9" s="160" customFormat="1">
      <c r="A467" s="55">
        <v>316</v>
      </c>
      <c r="B467" s="49">
        <v>3661</v>
      </c>
      <c r="C467" s="50" t="s">
        <v>438</v>
      </c>
      <c r="D467" s="53">
        <v>3471.43</v>
      </c>
      <c r="E467" s="229">
        <v>10000</v>
      </c>
      <c r="F467" s="229">
        <v>10000</v>
      </c>
      <c r="G467" s="229">
        <v>6624.27</v>
      </c>
      <c r="H467" s="107">
        <f t="shared" si="28"/>
        <v>190.82251406480907</v>
      </c>
      <c r="I467" s="107">
        <f t="shared" si="27"/>
        <v>66.242700000000013</v>
      </c>
    </row>
    <row r="468" spans="1:9" s="160" customFormat="1">
      <c r="A468" s="55">
        <v>317</v>
      </c>
      <c r="B468" s="49">
        <v>3661</v>
      </c>
      <c r="C468" s="50" t="s">
        <v>482</v>
      </c>
      <c r="D468" s="53">
        <v>0</v>
      </c>
      <c r="E468" s="229">
        <v>10000</v>
      </c>
      <c r="F468" s="229">
        <v>10000</v>
      </c>
      <c r="G468" s="229">
        <v>8100</v>
      </c>
      <c r="H468" s="107">
        <v>0</v>
      </c>
      <c r="I468" s="107">
        <f t="shared" si="27"/>
        <v>81</v>
      </c>
    </row>
    <row r="469" spans="1:9" s="160" customFormat="1">
      <c r="A469" s="55">
        <v>318</v>
      </c>
      <c r="B469" s="49">
        <v>3661</v>
      </c>
      <c r="C469" s="50" t="s">
        <v>501</v>
      </c>
      <c r="D469" s="53">
        <v>0</v>
      </c>
      <c r="E469" s="229">
        <v>20000</v>
      </c>
      <c r="F469" s="229">
        <v>20000</v>
      </c>
      <c r="G469" s="229">
        <v>22440</v>
      </c>
      <c r="H469" s="107">
        <v>0</v>
      </c>
      <c r="I469" s="107">
        <f t="shared" si="27"/>
        <v>112.20000000000002</v>
      </c>
    </row>
    <row r="470" spans="1:9" s="160" customFormat="1">
      <c r="A470" s="189" t="s">
        <v>340</v>
      </c>
      <c r="B470" s="195"/>
      <c r="C470" s="196"/>
      <c r="D470" s="194">
        <f>SUM(D471)</f>
        <v>36662.5</v>
      </c>
      <c r="E470" s="226">
        <f>SUM(E471)</f>
        <v>88000</v>
      </c>
      <c r="F470" s="226">
        <f>SUM(F471)</f>
        <v>88000</v>
      </c>
      <c r="G470" s="226">
        <f>SUM(G471)</f>
        <v>51220</v>
      </c>
      <c r="H470" s="193">
        <f t="shared" si="28"/>
        <v>139.70678486191613</v>
      </c>
      <c r="I470" s="193">
        <f t="shared" si="27"/>
        <v>58.204545454545453</v>
      </c>
    </row>
    <row r="471" spans="1:9" s="160" customFormat="1">
      <c r="A471" s="33" t="s">
        <v>352</v>
      </c>
      <c r="B471" s="48"/>
      <c r="C471" s="56"/>
      <c r="D471" s="57">
        <f t="shared" ref="D471:G472" si="33">SUM(D472)</f>
        <v>36662.5</v>
      </c>
      <c r="E471" s="235">
        <f t="shared" si="33"/>
        <v>88000</v>
      </c>
      <c r="F471" s="235">
        <f t="shared" si="33"/>
        <v>88000</v>
      </c>
      <c r="G471" s="235">
        <f t="shared" si="33"/>
        <v>51220</v>
      </c>
      <c r="H471" s="62">
        <f t="shared" si="28"/>
        <v>139.70678486191613</v>
      </c>
      <c r="I471" s="62">
        <f t="shared" si="27"/>
        <v>58.204545454545453</v>
      </c>
    </row>
    <row r="472" spans="1:9" s="160" customFormat="1">
      <c r="A472" s="255"/>
      <c r="B472" s="257">
        <v>3</v>
      </c>
      <c r="C472" s="218" t="s">
        <v>108</v>
      </c>
      <c r="D472" s="202">
        <f t="shared" si="33"/>
        <v>36662.5</v>
      </c>
      <c r="E472" s="260">
        <f t="shared" si="33"/>
        <v>88000</v>
      </c>
      <c r="F472" s="260">
        <f t="shared" si="33"/>
        <v>88000</v>
      </c>
      <c r="G472" s="260">
        <f t="shared" si="33"/>
        <v>51220</v>
      </c>
      <c r="H472" s="347">
        <f t="shared" si="28"/>
        <v>139.70678486191613</v>
      </c>
      <c r="I472" s="348">
        <f t="shared" si="27"/>
        <v>58.204545454545453</v>
      </c>
    </row>
    <row r="473" spans="1:9" s="160" customFormat="1">
      <c r="A473" s="276"/>
      <c r="B473" s="277">
        <v>36</v>
      </c>
      <c r="C473" s="264" t="s">
        <v>274</v>
      </c>
      <c r="D473" s="278">
        <f>SUM(D474:D482)</f>
        <v>36662.5</v>
      </c>
      <c r="E473" s="279">
        <f>SUM(E474:E482)</f>
        <v>88000</v>
      </c>
      <c r="F473" s="279">
        <f>SUM(F474:F482)</f>
        <v>88000</v>
      </c>
      <c r="G473" s="279">
        <f>SUM(G474:G482)</f>
        <v>51220</v>
      </c>
      <c r="H473" s="347">
        <f t="shared" si="28"/>
        <v>139.70678486191613</v>
      </c>
      <c r="I473" s="348">
        <f t="shared" si="27"/>
        <v>58.204545454545453</v>
      </c>
    </row>
    <row r="474" spans="1:9" s="160" customFormat="1">
      <c r="A474" s="55">
        <v>400</v>
      </c>
      <c r="B474" s="58">
        <v>3661</v>
      </c>
      <c r="C474" s="51" t="s">
        <v>135</v>
      </c>
      <c r="D474" s="11">
        <v>732.5</v>
      </c>
      <c r="E474" s="228">
        <v>5000</v>
      </c>
      <c r="F474" s="228">
        <v>5000</v>
      </c>
      <c r="G474" s="228">
        <v>0</v>
      </c>
      <c r="H474" s="107">
        <f t="shared" si="28"/>
        <v>0</v>
      </c>
      <c r="I474" s="107">
        <f t="shared" si="27"/>
        <v>0</v>
      </c>
    </row>
    <row r="475" spans="1:9" s="160" customFormat="1">
      <c r="A475" s="55">
        <v>401</v>
      </c>
      <c r="B475" s="58">
        <v>3661</v>
      </c>
      <c r="C475" s="51" t="s">
        <v>136</v>
      </c>
      <c r="D475" s="11">
        <v>0</v>
      </c>
      <c r="E475" s="228">
        <v>6000</v>
      </c>
      <c r="F475" s="228">
        <v>6000</v>
      </c>
      <c r="G475" s="228">
        <v>0</v>
      </c>
      <c r="H475" s="107">
        <f t="shared" si="28"/>
        <v>0</v>
      </c>
      <c r="I475" s="107">
        <f t="shared" si="27"/>
        <v>0</v>
      </c>
    </row>
    <row r="476" spans="1:9" s="159" customFormat="1">
      <c r="A476" s="55">
        <v>402</v>
      </c>
      <c r="B476" s="58">
        <v>3661</v>
      </c>
      <c r="C476" s="51" t="s">
        <v>298</v>
      </c>
      <c r="D476" s="11">
        <v>17020</v>
      </c>
      <c r="E476" s="228">
        <v>38000</v>
      </c>
      <c r="F476" s="228">
        <v>38000</v>
      </c>
      <c r="G476" s="228">
        <v>22770</v>
      </c>
      <c r="H476" s="107">
        <f t="shared" si="28"/>
        <v>133.7837837837838</v>
      </c>
      <c r="I476" s="107">
        <f t="shared" si="27"/>
        <v>59.921052631578952</v>
      </c>
    </row>
    <row r="477" spans="1:9" s="160" customFormat="1">
      <c r="A477" s="55">
        <v>403</v>
      </c>
      <c r="B477" s="58">
        <v>3661</v>
      </c>
      <c r="C477" s="51" t="s">
        <v>233</v>
      </c>
      <c r="D477" s="11">
        <v>1310</v>
      </c>
      <c r="E477" s="228">
        <v>5000</v>
      </c>
      <c r="F477" s="228">
        <v>5000</v>
      </c>
      <c r="G477" s="228">
        <v>2500</v>
      </c>
      <c r="H477" s="107">
        <f t="shared" si="28"/>
        <v>190.83969465648855</v>
      </c>
      <c r="I477" s="107">
        <f t="shared" si="27"/>
        <v>50</v>
      </c>
    </row>
    <row r="478" spans="1:9" s="71" customFormat="1">
      <c r="A478" s="55">
        <v>404</v>
      </c>
      <c r="B478" s="58">
        <v>3661</v>
      </c>
      <c r="C478" s="50" t="s">
        <v>137</v>
      </c>
      <c r="D478" s="59">
        <v>0</v>
      </c>
      <c r="E478" s="236">
        <v>0</v>
      </c>
      <c r="F478" s="236">
        <v>0</v>
      </c>
      <c r="G478" s="236">
        <v>2500</v>
      </c>
      <c r="H478" s="107">
        <v>0</v>
      </c>
      <c r="I478" s="107">
        <v>0</v>
      </c>
    </row>
    <row r="479" spans="1:9" s="71" customFormat="1">
      <c r="A479" s="55">
        <v>405</v>
      </c>
      <c r="B479" s="58">
        <v>3661</v>
      </c>
      <c r="C479" s="50" t="s">
        <v>138</v>
      </c>
      <c r="D479" s="11">
        <v>3850</v>
      </c>
      <c r="E479" s="228">
        <v>18000</v>
      </c>
      <c r="F479" s="228">
        <v>18000</v>
      </c>
      <c r="G479" s="228">
        <v>9500</v>
      </c>
      <c r="H479" s="107">
        <f t="shared" si="28"/>
        <v>246.75324675324677</v>
      </c>
      <c r="I479" s="107">
        <f t="shared" si="27"/>
        <v>52.777777777777779</v>
      </c>
    </row>
    <row r="480" spans="1:9" s="71" customFormat="1">
      <c r="A480" s="55">
        <v>406</v>
      </c>
      <c r="B480" s="58">
        <v>3661</v>
      </c>
      <c r="C480" s="50" t="s">
        <v>386</v>
      </c>
      <c r="D480" s="11">
        <v>0</v>
      </c>
      <c r="E480" s="228">
        <v>3000</v>
      </c>
      <c r="F480" s="228">
        <v>3000</v>
      </c>
      <c r="G480" s="228">
        <v>0</v>
      </c>
      <c r="H480" s="107">
        <f t="shared" si="28"/>
        <v>0</v>
      </c>
      <c r="I480" s="107">
        <f t="shared" si="27"/>
        <v>0</v>
      </c>
    </row>
    <row r="481" spans="1:9" s="71" customFormat="1" ht="14.25" customHeight="1">
      <c r="A481" s="55">
        <v>407</v>
      </c>
      <c r="B481" s="58">
        <v>3661</v>
      </c>
      <c r="C481" s="50" t="s">
        <v>446</v>
      </c>
      <c r="D481" s="11">
        <v>13750</v>
      </c>
      <c r="E481" s="228">
        <v>10000</v>
      </c>
      <c r="F481" s="228">
        <v>10000</v>
      </c>
      <c r="G481" s="228">
        <v>13950</v>
      </c>
      <c r="H481" s="107">
        <f t="shared" si="28"/>
        <v>101.45454545454547</v>
      </c>
      <c r="I481" s="107">
        <f t="shared" si="27"/>
        <v>139.5</v>
      </c>
    </row>
    <row r="482" spans="1:9" s="71" customFormat="1" ht="14.25" customHeight="1">
      <c r="A482" s="55">
        <v>408</v>
      </c>
      <c r="B482" s="58">
        <v>3661</v>
      </c>
      <c r="C482" s="50" t="s">
        <v>387</v>
      </c>
      <c r="D482" s="11">
        <v>0</v>
      </c>
      <c r="E482" s="228">
        <v>3000</v>
      </c>
      <c r="F482" s="228">
        <v>3000</v>
      </c>
      <c r="G482" s="228">
        <v>0</v>
      </c>
      <c r="H482" s="107">
        <f t="shared" si="28"/>
        <v>0</v>
      </c>
      <c r="I482" s="107">
        <f t="shared" si="27"/>
        <v>0</v>
      </c>
    </row>
    <row r="483" spans="1:9" s="160" customFormat="1">
      <c r="A483" s="197" t="s">
        <v>341</v>
      </c>
      <c r="B483" s="198"/>
      <c r="C483" s="199"/>
      <c r="D483" s="192">
        <f>SUM(D484+D519+D568)</f>
        <v>388517.58</v>
      </c>
      <c r="E483" s="221">
        <f>SUM(E484+E519+E568)</f>
        <v>888150</v>
      </c>
      <c r="F483" s="221">
        <f>SUM(F484+F519+F568)</f>
        <v>888150</v>
      </c>
      <c r="G483" s="221">
        <f>SUM(G484+G519+G568)</f>
        <v>345296.24</v>
      </c>
      <c r="H483" s="193">
        <f t="shared" si="28"/>
        <v>88.87531936135295</v>
      </c>
      <c r="I483" s="193">
        <f t="shared" si="27"/>
        <v>38.878144457580362</v>
      </c>
    </row>
    <row r="484" spans="1:9" s="71" customFormat="1">
      <c r="A484" s="172" t="s">
        <v>354</v>
      </c>
      <c r="B484" s="173"/>
      <c r="C484" s="174"/>
      <c r="D484" s="171">
        <f>SUM(D485)</f>
        <v>151096.57</v>
      </c>
      <c r="E484" s="231">
        <f>SUM(E485)</f>
        <v>462900</v>
      </c>
      <c r="F484" s="231">
        <f>SUM(F485)</f>
        <v>462900</v>
      </c>
      <c r="G484" s="231">
        <f>SUM(G485)</f>
        <v>143727.85999999999</v>
      </c>
      <c r="H484" s="351">
        <f t="shared" si="28"/>
        <v>95.123178507625937</v>
      </c>
      <c r="I484" s="351">
        <f t="shared" si="27"/>
        <v>31.049440483905812</v>
      </c>
    </row>
    <row r="485" spans="1:9" s="71" customFormat="1">
      <c r="A485" s="71" t="s">
        <v>353</v>
      </c>
      <c r="B485" s="175"/>
      <c r="C485" s="176"/>
      <c r="D485" s="177">
        <f>SUM(D486+D516)</f>
        <v>151096.57</v>
      </c>
      <c r="E485" s="177">
        <f>SUM(E486+E516)</f>
        <v>462900</v>
      </c>
      <c r="F485" s="177">
        <f>SUM(F486+F516)</f>
        <v>462900</v>
      </c>
      <c r="G485" s="177">
        <f>SUM(G486+G516)</f>
        <v>143727.85999999999</v>
      </c>
      <c r="H485" s="107">
        <f t="shared" si="28"/>
        <v>95.123178507625937</v>
      </c>
      <c r="I485" s="107">
        <f t="shared" si="27"/>
        <v>31.049440483905812</v>
      </c>
    </row>
    <row r="486" spans="1:9" s="71" customFormat="1">
      <c r="B486" s="175">
        <v>3</v>
      </c>
      <c r="C486" s="218" t="s">
        <v>108</v>
      </c>
      <c r="D486" s="177">
        <f>SUM(D487+D493+D512)</f>
        <v>151096.57</v>
      </c>
      <c r="E486" s="237">
        <f>SUM(E487+E493+E512)</f>
        <v>450900</v>
      </c>
      <c r="F486" s="237">
        <f>SUM(F487+F493+F512)</f>
        <v>450900</v>
      </c>
      <c r="G486" s="237">
        <f>SUM(G487+G493+G512)</f>
        <v>143727.85999999999</v>
      </c>
      <c r="H486" s="347">
        <f t="shared" si="28"/>
        <v>95.123178507625937</v>
      </c>
      <c r="I486" s="348">
        <f t="shared" si="27"/>
        <v>31.875772898647149</v>
      </c>
    </row>
    <row r="487" spans="1:9" s="71" customFormat="1">
      <c r="A487" s="266"/>
      <c r="B487" s="263">
        <v>31</v>
      </c>
      <c r="C487" s="272" t="s">
        <v>38</v>
      </c>
      <c r="D487" s="265">
        <f>SUM(D488:D492)</f>
        <v>49605.02</v>
      </c>
      <c r="E487" s="281">
        <f>SUM(E488:E492)</f>
        <v>181600</v>
      </c>
      <c r="F487" s="281">
        <f>SUM(F488:F492)</f>
        <v>181600</v>
      </c>
      <c r="G487" s="281">
        <f>SUM(G488:G492)</f>
        <v>48888.840000000004</v>
      </c>
      <c r="H487" s="347">
        <f t="shared" si="28"/>
        <v>98.556234832684282</v>
      </c>
      <c r="I487" s="348">
        <f t="shared" si="27"/>
        <v>26.921167400881057</v>
      </c>
    </row>
    <row r="488" spans="1:9" s="160" customFormat="1">
      <c r="A488" s="60">
        <v>500</v>
      </c>
      <c r="B488" s="60">
        <v>3111</v>
      </c>
      <c r="C488" s="50" t="s">
        <v>133</v>
      </c>
      <c r="D488" s="11">
        <v>40736</v>
      </c>
      <c r="E488" s="228">
        <v>146400</v>
      </c>
      <c r="F488" s="228">
        <v>146400</v>
      </c>
      <c r="G488" s="228">
        <v>40135.550000000003</v>
      </c>
      <c r="H488" s="107">
        <f t="shared" si="28"/>
        <v>98.525996661429701</v>
      </c>
      <c r="I488" s="107">
        <f t="shared" si="27"/>
        <v>27.414993169398912</v>
      </c>
    </row>
    <row r="489" spans="1:9" s="160" customFormat="1">
      <c r="A489" s="60">
        <v>501</v>
      </c>
      <c r="B489" s="60">
        <v>3121</v>
      </c>
      <c r="C489" s="50" t="s">
        <v>106</v>
      </c>
      <c r="D489" s="11">
        <v>2000</v>
      </c>
      <c r="E489" s="228">
        <v>10000</v>
      </c>
      <c r="F489" s="228">
        <v>10000</v>
      </c>
      <c r="G489" s="228">
        <v>1850</v>
      </c>
      <c r="H489" s="107">
        <f t="shared" si="28"/>
        <v>92.5</v>
      </c>
      <c r="I489" s="107">
        <f t="shared" si="27"/>
        <v>18.5</v>
      </c>
    </row>
    <row r="490" spans="1:9" s="71" customFormat="1" ht="12" customHeight="1">
      <c r="A490" s="60">
        <v>502</v>
      </c>
      <c r="B490" s="60">
        <v>3131</v>
      </c>
      <c r="C490" s="50" t="s">
        <v>139</v>
      </c>
      <c r="D490" s="11">
        <v>6190.09</v>
      </c>
      <c r="E490" s="228">
        <v>22100</v>
      </c>
      <c r="F490" s="228">
        <v>22100</v>
      </c>
      <c r="G490" s="228">
        <v>6220.99</v>
      </c>
      <c r="H490" s="107">
        <f t="shared" si="28"/>
        <v>100.4991849876173</v>
      </c>
      <c r="I490" s="107">
        <f t="shared" si="27"/>
        <v>28.149276018099545</v>
      </c>
    </row>
    <row r="491" spans="1:9" s="162" customFormat="1">
      <c r="A491" s="60">
        <v>503</v>
      </c>
      <c r="B491" s="60">
        <v>3132</v>
      </c>
      <c r="C491" s="50" t="s">
        <v>140</v>
      </c>
      <c r="D491" s="11">
        <v>678.93</v>
      </c>
      <c r="E491" s="228">
        <v>2500</v>
      </c>
      <c r="F491" s="228">
        <v>2500</v>
      </c>
      <c r="G491" s="228">
        <v>682.3</v>
      </c>
      <c r="H491" s="107">
        <f t="shared" si="28"/>
        <v>100.49636928696626</v>
      </c>
      <c r="I491" s="107">
        <f t="shared" si="27"/>
        <v>27.291999999999998</v>
      </c>
    </row>
    <row r="492" spans="1:9" s="162" customFormat="1">
      <c r="A492" s="60">
        <v>504</v>
      </c>
      <c r="B492" s="60">
        <v>3133</v>
      </c>
      <c r="C492" s="50" t="s">
        <v>157</v>
      </c>
      <c r="D492" s="11">
        <v>0</v>
      </c>
      <c r="E492" s="228">
        <v>600</v>
      </c>
      <c r="F492" s="228">
        <v>600</v>
      </c>
      <c r="G492" s="228">
        <v>0</v>
      </c>
      <c r="H492" s="347">
        <f t="shared" si="28"/>
        <v>0</v>
      </c>
      <c r="I492" s="348">
        <f t="shared" si="27"/>
        <v>0</v>
      </c>
    </row>
    <row r="493" spans="1:9" s="160" customFormat="1">
      <c r="A493" s="271"/>
      <c r="B493" s="271">
        <v>32</v>
      </c>
      <c r="C493" s="275" t="s">
        <v>42</v>
      </c>
      <c r="D493" s="273">
        <f>SUM(D494:D511)</f>
        <v>100760.55</v>
      </c>
      <c r="E493" s="273">
        <f>SUM(E494:E511)</f>
        <v>266100</v>
      </c>
      <c r="F493" s="273">
        <f>SUM(F494:F511)</f>
        <v>266100</v>
      </c>
      <c r="G493" s="273">
        <f>SUM(G494:G511)</f>
        <v>94160.419999999984</v>
      </c>
      <c r="H493" s="348">
        <f t="shared" si="28"/>
        <v>93.449688394912471</v>
      </c>
      <c r="I493" s="348">
        <f t="shared" si="27"/>
        <v>35.385351371664783</v>
      </c>
    </row>
    <row r="494" spans="1:9" s="162" customFormat="1">
      <c r="A494" s="60">
        <v>505</v>
      </c>
      <c r="B494" s="60">
        <v>3211</v>
      </c>
      <c r="C494" s="50" t="s">
        <v>178</v>
      </c>
      <c r="D494" s="11">
        <v>0</v>
      </c>
      <c r="E494" s="228">
        <v>1800</v>
      </c>
      <c r="F494" s="228">
        <v>1800</v>
      </c>
      <c r="G494" s="228">
        <v>0</v>
      </c>
      <c r="H494" s="107">
        <f t="shared" si="28"/>
        <v>0</v>
      </c>
      <c r="I494" s="107">
        <f t="shared" si="27"/>
        <v>0</v>
      </c>
    </row>
    <row r="495" spans="1:9" s="162" customFormat="1">
      <c r="A495" s="60">
        <v>506</v>
      </c>
      <c r="B495" s="60">
        <v>3212</v>
      </c>
      <c r="C495" s="50" t="s">
        <v>99</v>
      </c>
      <c r="D495" s="11">
        <v>0</v>
      </c>
      <c r="E495" s="228">
        <v>2400</v>
      </c>
      <c r="F495" s="228">
        <v>2400</v>
      </c>
      <c r="G495" s="228">
        <v>0</v>
      </c>
      <c r="H495" s="107">
        <f t="shared" si="28"/>
        <v>0</v>
      </c>
      <c r="I495" s="107">
        <f t="shared" si="27"/>
        <v>0</v>
      </c>
    </row>
    <row r="496" spans="1:9" s="162" customFormat="1">
      <c r="A496" s="60">
        <v>507</v>
      </c>
      <c r="B496" s="106">
        <v>3213</v>
      </c>
      <c r="C496" s="50" t="s">
        <v>201</v>
      </c>
      <c r="D496" s="11">
        <v>2150</v>
      </c>
      <c r="E496" s="228">
        <v>0</v>
      </c>
      <c r="F496" s="228">
        <v>0</v>
      </c>
      <c r="G496" s="228">
        <v>0</v>
      </c>
      <c r="H496" s="107">
        <f t="shared" si="28"/>
        <v>0</v>
      </c>
      <c r="I496" s="107">
        <f t="shared" si="27"/>
        <v>0</v>
      </c>
    </row>
    <row r="497" spans="1:9" s="160" customFormat="1">
      <c r="A497" s="60">
        <v>508</v>
      </c>
      <c r="B497" s="60">
        <v>3221</v>
      </c>
      <c r="C497" s="50" t="s">
        <v>442</v>
      </c>
      <c r="D497" s="11">
        <v>45630</v>
      </c>
      <c r="E497" s="228">
        <v>148100</v>
      </c>
      <c r="F497" s="228">
        <v>148100</v>
      </c>
      <c r="G497" s="228">
        <v>35498.959999999999</v>
      </c>
      <c r="H497" s="107">
        <f t="shared" si="28"/>
        <v>77.797413982029369</v>
      </c>
      <c r="I497" s="107">
        <f t="shared" si="27"/>
        <v>23.969588116137743</v>
      </c>
    </row>
    <row r="498" spans="1:9" s="160" customFormat="1">
      <c r="A498" s="60">
        <v>509</v>
      </c>
      <c r="B498" s="60">
        <v>3223</v>
      </c>
      <c r="C498" s="50" t="s">
        <v>141</v>
      </c>
      <c r="D498" s="53">
        <v>24861.360000000001</v>
      </c>
      <c r="E498" s="229">
        <v>46000</v>
      </c>
      <c r="F498" s="229">
        <v>46000</v>
      </c>
      <c r="G498" s="229">
        <v>25492.44</v>
      </c>
      <c r="H498" s="107">
        <f t="shared" si="28"/>
        <v>102.53839693403739</v>
      </c>
      <c r="I498" s="107">
        <f t="shared" si="27"/>
        <v>55.418347826086958</v>
      </c>
    </row>
    <row r="499" spans="1:9">
      <c r="A499" s="60">
        <v>510</v>
      </c>
      <c r="B499" s="60">
        <v>3224</v>
      </c>
      <c r="C499" s="50" t="s">
        <v>123</v>
      </c>
      <c r="D499" s="11">
        <v>2131</v>
      </c>
      <c r="E499" s="228">
        <v>3000</v>
      </c>
      <c r="F499" s="228">
        <v>3000</v>
      </c>
      <c r="G499" s="228">
        <v>925</v>
      </c>
      <c r="H499" s="107">
        <f t="shared" si="28"/>
        <v>43.406851243547628</v>
      </c>
      <c r="I499" s="107">
        <f t="shared" si="27"/>
        <v>30.833333333333336</v>
      </c>
    </row>
    <row r="500" spans="1:9">
      <c r="A500" s="60">
        <v>511</v>
      </c>
      <c r="B500" s="60">
        <v>3225</v>
      </c>
      <c r="C500" s="50" t="s">
        <v>190</v>
      </c>
      <c r="D500" s="11">
        <v>0</v>
      </c>
      <c r="E500" s="228">
        <v>2000</v>
      </c>
      <c r="F500" s="228">
        <v>2000</v>
      </c>
      <c r="G500" s="228">
        <v>349.56</v>
      </c>
      <c r="H500" s="107">
        <v>0</v>
      </c>
      <c r="I500" s="107">
        <f t="shared" si="27"/>
        <v>17.477999999999998</v>
      </c>
    </row>
    <row r="501" spans="1:9">
      <c r="A501" s="60">
        <v>512</v>
      </c>
      <c r="B501" s="60">
        <v>3231</v>
      </c>
      <c r="C501" s="50" t="s">
        <v>124</v>
      </c>
      <c r="D501" s="11">
        <v>3265</v>
      </c>
      <c r="E501" s="228">
        <v>9000</v>
      </c>
      <c r="F501" s="228">
        <v>9000</v>
      </c>
      <c r="G501" s="228">
        <v>2669.21</v>
      </c>
      <c r="H501" s="107">
        <f t="shared" si="28"/>
        <v>81.752220520673816</v>
      </c>
      <c r="I501" s="107">
        <f t="shared" si="27"/>
        <v>29.657888888888888</v>
      </c>
    </row>
    <row r="502" spans="1:9" s="163" customFormat="1">
      <c r="A502" s="60">
        <v>513</v>
      </c>
      <c r="B502" s="60">
        <v>3232</v>
      </c>
      <c r="C502" s="50" t="s">
        <v>72</v>
      </c>
      <c r="D502" s="11">
        <v>9452</v>
      </c>
      <c r="E502" s="228">
        <v>21000</v>
      </c>
      <c r="F502" s="228">
        <v>21000</v>
      </c>
      <c r="G502" s="228">
        <v>10111.9</v>
      </c>
      <c r="H502" s="107">
        <f t="shared" si="28"/>
        <v>106.98159119763014</v>
      </c>
      <c r="I502" s="107">
        <f t="shared" si="27"/>
        <v>48.15190476190476</v>
      </c>
    </row>
    <row r="503" spans="1:9" s="163" customFormat="1">
      <c r="A503" s="60">
        <v>514</v>
      </c>
      <c r="B503" s="106">
        <v>3233</v>
      </c>
      <c r="C503" s="50" t="s">
        <v>45</v>
      </c>
      <c r="D503" s="11">
        <v>0</v>
      </c>
      <c r="E503" s="228">
        <v>3000</v>
      </c>
      <c r="F503" s="228">
        <v>3000</v>
      </c>
      <c r="G503" s="228">
        <v>0</v>
      </c>
      <c r="H503" s="107">
        <f t="shared" si="28"/>
        <v>0</v>
      </c>
      <c r="I503" s="107">
        <f t="shared" si="27"/>
        <v>0</v>
      </c>
    </row>
    <row r="504" spans="1:9" s="160" customFormat="1">
      <c r="A504" s="60">
        <v>515</v>
      </c>
      <c r="B504" s="60">
        <v>3234</v>
      </c>
      <c r="C504" s="50" t="s">
        <v>299</v>
      </c>
      <c r="D504" s="53">
        <v>1411</v>
      </c>
      <c r="E504" s="229">
        <v>4000</v>
      </c>
      <c r="F504" s="229">
        <v>4000</v>
      </c>
      <c r="G504" s="229">
        <v>5531.84</v>
      </c>
      <c r="H504" s="107">
        <f t="shared" si="28"/>
        <v>392.05102763997166</v>
      </c>
      <c r="I504" s="107">
        <f t="shared" si="27"/>
        <v>138.29599999999999</v>
      </c>
    </row>
    <row r="505" spans="1:9" s="160" customFormat="1">
      <c r="A505" s="60">
        <v>516</v>
      </c>
      <c r="B505" s="106">
        <v>3237</v>
      </c>
      <c r="C505" s="50" t="s">
        <v>147</v>
      </c>
      <c r="D505" s="53">
        <v>0</v>
      </c>
      <c r="E505" s="229">
        <v>3000</v>
      </c>
      <c r="F505" s="229">
        <v>3000</v>
      </c>
      <c r="G505" s="229">
        <v>1633.54</v>
      </c>
      <c r="H505" s="107">
        <v>0</v>
      </c>
      <c r="I505" s="107">
        <f t="shared" si="27"/>
        <v>54.451333333333331</v>
      </c>
    </row>
    <row r="506" spans="1:9">
      <c r="A506" s="60">
        <v>517</v>
      </c>
      <c r="B506" s="106">
        <v>3238</v>
      </c>
      <c r="C506" s="50" t="s">
        <v>128</v>
      </c>
      <c r="D506" s="11">
        <v>825</v>
      </c>
      <c r="E506" s="228">
        <v>2000</v>
      </c>
      <c r="F506" s="228">
        <v>2000</v>
      </c>
      <c r="G506" s="228">
        <v>775</v>
      </c>
      <c r="H506" s="107">
        <f t="shared" ref="H506:H569" si="34">IF(G506&gt;0,G506/D506*100,0)</f>
        <v>93.939393939393938</v>
      </c>
      <c r="I506" s="107">
        <f t="shared" ref="I506:I569" si="35">IF(G506&gt;0,G506/F506*100,0)</f>
        <v>38.75</v>
      </c>
    </row>
    <row r="507" spans="1:9">
      <c r="A507" s="60">
        <v>518</v>
      </c>
      <c r="B507" s="106">
        <v>3239</v>
      </c>
      <c r="C507" s="51" t="s">
        <v>300</v>
      </c>
      <c r="D507" s="11">
        <v>8850</v>
      </c>
      <c r="E507" s="228">
        <v>17500</v>
      </c>
      <c r="F507" s="228">
        <v>17500</v>
      </c>
      <c r="G507" s="228">
        <v>8850</v>
      </c>
      <c r="H507" s="107">
        <f t="shared" si="34"/>
        <v>100</v>
      </c>
      <c r="I507" s="107">
        <f t="shared" si="35"/>
        <v>50.571428571428569</v>
      </c>
    </row>
    <row r="508" spans="1:9">
      <c r="A508" s="60">
        <v>519</v>
      </c>
      <c r="B508" s="106">
        <v>3292</v>
      </c>
      <c r="C508" s="51" t="s">
        <v>50</v>
      </c>
      <c r="D508" s="11">
        <v>2055.83</v>
      </c>
      <c r="E508" s="228">
        <v>0</v>
      </c>
      <c r="F508" s="228">
        <v>0</v>
      </c>
      <c r="G508" s="228">
        <v>2055.83</v>
      </c>
      <c r="H508" s="107">
        <f t="shared" si="34"/>
        <v>100</v>
      </c>
      <c r="I508" s="107">
        <v>0</v>
      </c>
    </row>
    <row r="509" spans="1:9">
      <c r="A509" s="60">
        <v>520</v>
      </c>
      <c r="B509" s="106">
        <v>3293</v>
      </c>
      <c r="C509" s="51" t="s">
        <v>51</v>
      </c>
      <c r="D509" s="11">
        <v>129.36000000000001</v>
      </c>
      <c r="E509" s="228">
        <v>2500</v>
      </c>
      <c r="F509" s="228">
        <v>2500</v>
      </c>
      <c r="G509" s="228">
        <v>167.14</v>
      </c>
      <c r="H509" s="107">
        <f t="shared" si="34"/>
        <v>129.20531849103276</v>
      </c>
      <c r="I509" s="107">
        <f t="shared" si="35"/>
        <v>6.6856</v>
      </c>
    </row>
    <row r="510" spans="1:9">
      <c r="A510" s="60">
        <v>521</v>
      </c>
      <c r="B510" s="106">
        <v>3294</v>
      </c>
      <c r="C510" s="51" t="s">
        <v>74</v>
      </c>
      <c r="D510" s="11">
        <v>0</v>
      </c>
      <c r="E510" s="228">
        <v>100</v>
      </c>
      <c r="F510" s="228">
        <v>100</v>
      </c>
      <c r="G510" s="228">
        <v>100</v>
      </c>
      <c r="H510" s="107">
        <v>0</v>
      </c>
      <c r="I510" s="107">
        <f t="shared" si="35"/>
        <v>100</v>
      </c>
    </row>
    <row r="511" spans="1:9">
      <c r="A511" s="60">
        <v>524</v>
      </c>
      <c r="B511" s="60">
        <v>3299</v>
      </c>
      <c r="C511" s="51" t="s">
        <v>326</v>
      </c>
      <c r="D511" s="11">
        <v>0</v>
      </c>
      <c r="E511" s="228">
        <v>700</v>
      </c>
      <c r="F511" s="228">
        <v>700</v>
      </c>
      <c r="G511" s="228">
        <v>0</v>
      </c>
      <c r="H511" s="347">
        <f t="shared" si="34"/>
        <v>0</v>
      </c>
      <c r="I511" s="348">
        <f t="shared" si="35"/>
        <v>0</v>
      </c>
    </row>
    <row r="512" spans="1:9" s="71" customFormat="1">
      <c r="A512" s="271"/>
      <c r="B512" s="263">
        <v>34</v>
      </c>
      <c r="C512" s="305" t="s">
        <v>413</v>
      </c>
      <c r="D512" s="273">
        <f>SUM(D513:D515)</f>
        <v>731</v>
      </c>
      <c r="E512" s="282">
        <f>SUM(E513:E515)</f>
        <v>3200</v>
      </c>
      <c r="F512" s="282">
        <f>SUM(F513:F515)</f>
        <v>3200</v>
      </c>
      <c r="G512" s="282">
        <f>SUM(G513:G515)</f>
        <v>678.6</v>
      </c>
      <c r="H512" s="347">
        <f t="shared" si="34"/>
        <v>92.831737346101235</v>
      </c>
      <c r="I512" s="348">
        <f t="shared" si="35"/>
        <v>21.206250000000001</v>
      </c>
    </row>
    <row r="513" spans="1:9">
      <c r="A513" s="60">
        <v>522</v>
      </c>
      <c r="B513" s="106">
        <v>3431</v>
      </c>
      <c r="C513" s="51" t="s">
        <v>142</v>
      </c>
      <c r="D513" s="11">
        <v>731</v>
      </c>
      <c r="E513" s="228">
        <v>2500</v>
      </c>
      <c r="F513" s="228">
        <v>2500</v>
      </c>
      <c r="G513" s="228">
        <v>678.6</v>
      </c>
      <c r="H513" s="107">
        <f t="shared" si="34"/>
        <v>92.831737346101235</v>
      </c>
      <c r="I513" s="107">
        <f t="shared" si="35"/>
        <v>27.144000000000002</v>
      </c>
    </row>
    <row r="514" spans="1:9">
      <c r="A514" s="60">
        <v>525</v>
      </c>
      <c r="B514" s="60">
        <v>3433</v>
      </c>
      <c r="C514" s="51" t="s">
        <v>55</v>
      </c>
      <c r="D514" s="11">
        <v>0</v>
      </c>
      <c r="E514" s="228">
        <v>0</v>
      </c>
      <c r="F514" s="228">
        <v>0</v>
      </c>
      <c r="G514" s="228">
        <v>0</v>
      </c>
      <c r="H514" s="107">
        <f t="shared" si="34"/>
        <v>0</v>
      </c>
      <c r="I514" s="107">
        <f t="shared" si="35"/>
        <v>0</v>
      </c>
    </row>
    <row r="515" spans="1:9">
      <c r="A515" s="60">
        <v>523</v>
      </c>
      <c r="B515" s="106">
        <v>3434</v>
      </c>
      <c r="C515" s="50" t="s">
        <v>76</v>
      </c>
      <c r="D515" s="11">
        <v>0</v>
      </c>
      <c r="E515" s="228">
        <v>700</v>
      </c>
      <c r="F515" s="228">
        <v>700</v>
      </c>
      <c r="G515" s="228">
        <v>0</v>
      </c>
      <c r="H515" s="347">
        <f t="shared" si="34"/>
        <v>0</v>
      </c>
      <c r="I515" s="348">
        <f t="shared" si="35"/>
        <v>0</v>
      </c>
    </row>
    <row r="516" spans="1:9" s="164" customFormat="1">
      <c r="A516" s="307"/>
      <c r="B516" s="277">
        <v>4</v>
      </c>
      <c r="C516" s="303" t="s">
        <v>109</v>
      </c>
      <c r="D516" s="265">
        <f t="shared" ref="D516:G517" si="36">SUM(D517)</f>
        <v>0</v>
      </c>
      <c r="E516" s="281">
        <f t="shared" si="36"/>
        <v>12000</v>
      </c>
      <c r="F516" s="281">
        <f t="shared" si="36"/>
        <v>12000</v>
      </c>
      <c r="G516" s="281">
        <f t="shared" si="36"/>
        <v>0</v>
      </c>
      <c r="H516" s="347">
        <f t="shared" si="34"/>
        <v>0</v>
      </c>
      <c r="I516" s="348">
        <f t="shared" si="35"/>
        <v>0</v>
      </c>
    </row>
    <row r="517" spans="1:9" s="164" customFormat="1">
      <c r="A517" s="307"/>
      <c r="B517" s="277">
        <v>42</v>
      </c>
      <c r="C517" s="264" t="s">
        <v>282</v>
      </c>
      <c r="D517" s="265">
        <f t="shared" si="36"/>
        <v>0</v>
      </c>
      <c r="E517" s="265">
        <f t="shared" si="36"/>
        <v>12000</v>
      </c>
      <c r="F517" s="265">
        <f t="shared" si="36"/>
        <v>12000</v>
      </c>
      <c r="G517" s="265">
        <f t="shared" si="36"/>
        <v>0</v>
      </c>
      <c r="H517" s="352">
        <f t="shared" si="34"/>
        <v>0</v>
      </c>
      <c r="I517" s="352">
        <f t="shared" si="35"/>
        <v>0</v>
      </c>
    </row>
    <row r="518" spans="1:9" s="164" customFormat="1">
      <c r="A518" s="55">
        <v>524</v>
      </c>
      <c r="B518" s="49">
        <v>4221</v>
      </c>
      <c r="C518" s="50" t="s">
        <v>35</v>
      </c>
      <c r="D518" s="11"/>
      <c r="E518" s="228">
        <v>12000</v>
      </c>
      <c r="F518" s="228">
        <v>12000</v>
      </c>
      <c r="G518" s="228">
        <v>0</v>
      </c>
      <c r="H518" s="107">
        <f t="shared" si="34"/>
        <v>0</v>
      </c>
      <c r="I518" s="107">
        <f t="shared" si="35"/>
        <v>0</v>
      </c>
    </row>
    <row r="519" spans="1:9" s="159" customFormat="1">
      <c r="A519" s="172" t="s">
        <v>355</v>
      </c>
      <c r="B519" s="173"/>
      <c r="C519" s="174"/>
      <c r="D519" s="238">
        <f>SUM(D520+D549)</f>
        <v>215407.01</v>
      </c>
      <c r="E519" s="238">
        <f>SUM(E520)</f>
        <v>369950</v>
      </c>
      <c r="F519" s="238">
        <f>SUM(F520)</f>
        <v>369950</v>
      </c>
      <c r="G519" s="238">
        <f>SUM(G520)</f>
        <v>180054.38</v>
      </c>
      <c r="H519" s="351">
        <f t="shared" si="34"/>
        <v>83.587985367792811</v>
      </c>
      <c r="I519" s="351">
        <f t="shared" si="35"/>
        <v>48.669922962562509</v>
      </c>
    </row>
    <row r="520" spans="1:9" s="159" customFormat="1">
      <c r="A520" s="71" t="s">
        <v>356</v>
      </c>
      <c r="B520" s="175"/>
      <c r="C520" s="176"/>
      <c r="D520" s="178">
        <f>SUM(D521+D548+D554+D550)</f>
        <v>200790.01</v>
      </c>
      <c r="E520" s="178">
        <f>SUM(E521+E548+E554)</f>
        <v>369950</v>
      </c>
      <c r="F520" s="178">
        <f>SUM(F521+F548+F554)</f>
        <v>369950</v>
      </c>
      <c r="G520" s="178">
        <f>SUM(G521+G548+G554)</f>
        <v>180054.38</v>
      </c>
      <c r="H520" s="107">
        <f t="shared" si="34"/>
        <v>89.672977256189185</v>
      </c>
      <c r="I520" s="107">
        <f t="shared" si="35"/>
        <v>48.669922962562509</v>
      </c>
    </row>
    <row r="521" spans="1:9" s="159" customFormat="1">
      <c r="A521" s="71"/>
      <c r="B521" s="175">
        <v>3</v>
      </c>
      <c r="C521" s="218" t="s">
        <v>108</v>
      </c>
      <c r="D521" s="178">
        <f>SUM(D522+D528+D545)</f>
        <v>200790.01</v>
      </c>
      <c r="E521" s="239">
        <f>SUM(E522+E528+E545)</f>
        <v>349950</v>
      </c>
      <c r="F521" s="239">
        <f>SUM(F522+F528+F545)</f>
        <v>349950</v>
      </c>
      <c r="G521" s="239">
        <f>SUM(G522+G528+G545)</f>
        <v>180054.38</v>
      </c>
      <c r="H521" s="347">
        <f t="shared" si="34"/>
        <v>89.672977256189185</v>
      </c>
      <c r="I521" s="348">
        <f t="shared" si="35"/>
        <v>51.451458779825685</v>
      </c>
    </row>
    <row r="522" spans="1:9" s="159" customFormat="1">
      <c r="A522" s="266"/>
      <c r="B522" s="263">
        <v>31</v>
      </c>
      <c r="C522" s="272" t="s">
        <v>38</v>
      </c>
      <c r="D522" s="274">
        <f>SUM(D523:D527)</f>
        <v>125820.28</v>
      </c>
      <c r="E522" s="287">
        <f>SUM(E523:E527)</f>
        <v>257850</v>
      </c>
      <c r="F522" s="287">
        <f>SUM(F523:F527)</f>
        <v>257850</v>
      </c>
      <c r="G522" s="287">
        <f>SUM(G523:G527)</f>
        <v>104803.44</v>
      </c>
      <c r="H522" s="347">
        <f t="shared" si="34"/>
        <v>83.296142720394514</v>
      </c>
      <c r="I522" s="348">
        <f t="shared" si="35"/>
        <v>40.645119255381033</v>
      </c>
    </row>
    <row r="523" spans="1:9" s="160" customFormat="1">
      <c r="A523" s="60">
        <v>529</v>
      </c>
      <c r="B523" s="106">
        <v>3111</v>
      </c>
      <c r="C523" s="50" t="s">
        <v>133</v>
      </c>
      <c r="D523" s="11">
        <v>103089</v>
      </c>
      <c r="E523" s="228">
        <v>210500</v>
      </c>
      <c r="F523" s="228">
        <v>210500</v>
      </c>
      <c r="G523" s="228">
        <v>84175.27</v>
      </c>
      <c r="H523" s="107">
        <f t="shared" si="34"/>
        <v>81.653008565414353</v>
      </c>
      <c r="I523" s="107">
        <f t="shared" si="35"/>
        <v>39.988251781472684</v>
      </c>
    </row>
    <row r="524" spans="1:9">
      <c r="A524" s="60">
        <v>530</v>
      </c>
      <c r="B524" s="106">
        <v>3121</v>
      </c>
      <c r="C524" s="50" t="s">
        <v>106</v>
      </c>
      <c r="D524" s="11">
        <v>5000</v>
      </c>
      <c r="E524" s="228">
        <v>10650</v>
      </c>
      <c r="F524" s="228">
        <v>10650</v>
      </c>
      <c r="G524" s="228">
        <v>6150</v>
      </c>
      <c r="H524" s="107">
        <f t="shared" si="34"/>
        <v>123</v>
      </c>
      <c r="I524" s="107">
        <f t="shared" si="35"/>
        <v>57.74647887323944</v>
      </c>
    </row>
    <row r="525" spans="1:9">
      <c r="A525" s="60">
        <v>531</v>
      </c>
      <c r="B525" s="106">
        <v>3132</v>
      </c>
      <c r="C525" s="50" t="s">
        <v>40</v>
      </c>
      <c r="D525" s="11">
        <v>15978.81</v>
      </c>
      <c r="E525" s="228">
        <v>32600</v>
      </c>
      <c r="F525" s="228">
        <v>32600</v>
      </c>
      <c r="G525" s="228">
        <v>13047.19</v>
      </c>
      <c r="H525" s="107">
        <f t="shared" si="34"/>
        <v>81.653076793578506</v>
      </c>
      <c r="I525" s="107">
        <f t="shared" si="35"/>
        <v>40.022055214723927</v>
      </c>
    </row>
    <row r="526" spans="1:9">
      <c r="A526" s="60">
        <v>532</v>
      </c>
      <c r="B526" s="106">
        <v>3133</v>
      </c>
      <c r="C526" s="50" t="s">
        <v>143</v>
      </c>
      <c r="D526" s="53">
        <v>1752.47</v>
      </c>
      <c r="E526" s="229">
        <v>4100</v>
      </c>
      <c r="F526" s="229">
        <v>4100</v>
      </c>
      <c r="G526" s="229">
        <v>1430.98</v>
      </c>
      <c r="H526" s="107">
        <f t="shared" si="34"/>
        <v>81.65503546423048</v>
      </c>
      <c r="I526" s="107">
        <f t="shared" si="35"/>
        <v>34.901951219512192</v>
      </c>
    </row>
    <row r="527" spans="1:9">
      <c r="A527" s="60">
        <v>533</v>
      </c>
      <c r="B527" s="106">
        <v>3134</v>
      </c>
      <c r="C527" s="50" t="s">
        <v>158</v>
      </c>
      <c r="D527" s="53">
        <v>0</v>
      </c>
      <c r="E527" s="229">
        <v>0</v>
      </c>
      <c r="F527" s="229">
        <v>0</v>
      </c>
      <c r="G527" s="229">
        <v>0</v>
      </c>
      <c r="H527" s="347">
        <f t="shared" si="34"/>
        <v>0</v>
      </c>
      <c r="I527" s="348">
        <f t="shared" si="35"/>
        <v>0</v>
      </c>
    </row>
    <row r="528" spans="1:9" s="71" customFormat="1">
      <c r="A528" s="271"/>
      <c r="B528" s="263">
        <v>32</v>
      </c>
      <c r="C528" s="275" t="s">
        <v>42</v>
      </c>
      <c r="D528" s="312">
        <f>SUM(D529:D544)</f>
        <v>74510</v>
      </c>
      <c r="E528" s="312">
        <f>SUM(E529:E544)</f>
        <v>89500</v>
      </c>
      <c r="F528" s="312">
        <f>SUM(F529:F544)</f>
        <v>89500</v>
      </c>
      <c r="G528" s="312">
        <f>SUM(G529:G544)</f>
        <v>74452.09</v>
      </c>
      <c r="H528" s="348">
        <f t="shared" si="34"/>
        <v>99.922278888739754</v>
      </c>
      <c r="I528" s="348">
        <f t="shared" si="35"/>
        <v>83.186692737430164</v>
      </c>
    </row>
    <row r="529" spans="1:9">
      <c r="A529" s="60">
        <v>533.1</v>
      </c>
      <c r="B529" s="106">
        <v>3211</v>
      </c>
      <c r="C529" s="50" t="s">
        <v>178</v>
      </c>
      <c r="D529" s="53">
        <v>0</v>
      </c>
      <c r="E529" s="229">
        <v>1500</v>
      </c>
      <c r="F529" s="229">
        <v>1500</v>
      </c>
      <c r="G529" s="229">
        <v>0</v>
      </c>
      <c r="H529" s="107">
        <f t="shared" si="34"/>
        <v>0</v>
      </c>
      <c r="I529" s="107">
        <f t="shared" si="35"/>
        <v>0</v>
      </c>
    </row>
    <row r="530" spans="1:9">
      <c r="A530" s="60">
        <v>533.20000000000005</v>
      </c>
      <c r="B530" s="106">
        <v>3212</v>
      </c>
      <c r="C530" s="50" t="s">
        <v>99</v>
      </c>
      <c r="D530" s="53">
        <v>770</v>
      </c>
      <c r="E530" s="229">
        <v>1500</v>
      </c>
      <c r="F530" s="229">
        <v>1500</v>
      </c>
      <c r="G530" s="229">
        <v>368.97</v>
      </c>
      <c r="H530" s="107">
        <f t="shared" si="34"/>
        <v>47.918181818181822</v>
      </c>
      <c r="I530" s="107">
        <f t="shared" si="35"/>
        <v>24.598000000000003</v>
      </c>
    </row>
    <row r="531" spans="1:9">
      <c r="A531" s="60">
        <v>534</v>
      </c>
      <c r="B531" s="106">
        <v>3221</v>
      </c>
      <c r="C531" s="50" t="s">
        <v>63</v>
      </c>
      <c r="D531" s="11">
        <v>2299</v>
      </c>
      <c r="E531" s="228">
        <v>8700</v>
      </c>
      <c r="F531" s="228">
        <v>8700</v>
      </c>
      <c r="G531" s="228">
        <v>4263.13</v>
      </c>
      <c r="H531" s="107">
        <f t="shared" si="34"/>
        <v>185.43410178338408</v>
      </c>
      <c r="I531" s="107">
        <f t="shared" si="35"/>
        <v>49.001494252873563</v>
      </c>
    </row>
    <row r="532" spans="1:9">
      <c r="A532" s="60">
        <v>535</v>
      </c>
      <c r="B532" s="106">
        <v>3223</v>
      </c>
      <c r="C532" s="50" t="s">
        <v>141</v>
      </c>
      <c r="D532" s="61">
        <v>0</v>
      </c>
      <c r="E532" s="240">
        <v>0</v>
      </c>
      <c r="F532" s="240">
        <v>0</v>
      </c>
      <c r="G532" s="240">
        <v>358.35</v>
      </c>
      <c r="H532" s="107">
        <v>0</v>
      </c>
      <c r="I532" s="107">
        <v>0</v>
      </c>
    </row>
    <row r="533" spans="1:9">
      <c r="A533" s="60">
        <v>536</v>
      </c>
      <c r="B533" s="106">
        <v>3225</v>
      </c>
      <c r="C533" s="50" t="s">
        <v>190</v>
      </c>
      <c r="D533" s="61">
        <v>15270</v>
      </c>
      <c r="E533" s="240">
        <v>800</v>
      </c>
      <c r="F533" s="240">
        <v>800</v>
      </c>
      <c r="G533" s="240">
        <v>3862.06</v>
      </c>
      <c r="H533" s="107">
        <f t="shared" si="34"/>
        <v>25.291814014407333</v>
      </c>
      <c r="I533" s="107">
        <f t="shared" si="35"/>
        <v>482.75749999999994</v>
      </c>
    </row>
    <row r="534" spans="1:9">
      <c r="A534" s="60">
        <v>537</v>
      </c>
      <c r="B534" s="106">
        <v>3231</v>
      </c>
      <c r="C534" s="50" t="s">
        <v>124</v>
      </c>
      <c r="D534" s="61">
        <v>4422</v>
      </c>
      <c r="E534" s="240">
        <v>9000</v>
      </c>
      <c r="F534" s="240">
        <v>9000</v>
      </c>
      <c r="G534" s="240">
        <v>6163.23</v>
      </c>
      <c r="H534" s="107">
        <f t="shared" si="34"/>
        <v>139.37652645861601</v>
      </c>
      <c r="I534" s="107">
        <f t="shared" si="35"/>
        <v>68.480333333333334</v>
      </c>
    </row>
    <row r="535" spans="1:9" s="162" customFormat="1">
      <c r="A535" s="60">
        <v>538</v>
      </c>
      <c r="B535" s="106">
        <v>3232</v>
      </c>
      <c r="C535" s="50" t="s">
        <v>72</v>
      </c>
      <c r="D535" s="61">
        <v>3895</v>
      </c>
      <c r="E535" s="240">
        <v>2000</v>
      </c>
      <c r="F535" s="240">
        <v>2000</v>
      </c>
      <c r="G535" s="240">
        <v>0</v>
      </c>
      <c r="H535" s="107">
        <f t="shared" si="34"/>
        <v>0</v>
      </c>
      <c r="I535" s="107">
        <f t="shared" si="35"/>
        <v>0</v>
      </c>
    </row>
    <row r="536" spans="1:9" s="162" customFormat="1">
      <c r="A536" s="60">
        <v>539</v>
      </c>
      <c r="B536" s="106">
        <v>3233</v>
      </c>
      <c r="C536" s="50" t="s">
        <v>45</v>
      </c>
      <c r="D536" s="61">
        <v>3750</v>
      </c>
      <c r="E536" s="240">
        <v>10000</v>
      </c>
      <c r="F536" s="240">
        <v>10000</v>
      </c>
      <c r="G536" s="240">
        <v>11650</v>
      </c>
      <c r="H536" s="107">
        <f t="shared" si="34"/>
        <v>310.66666666666663</v>
      </c>
      <c r="I536" s="107">
        <f t="shared" si="35"/>
        <v>116.5</v>
      </c>
    </row>
    <row r="537" spans="1:9">
      <c r="A537" s="60">
        <v>540</v>
      </c>
      <c r="B537" s="106">
        <v>3234</v>
      </c>
      <c r="C537" s="50" t="s">
        <v>46</v>
      </c>
      <c r="D537" s="53">
        <v>379</v>
      </c>
      <c r="E537" s="229">
        <v>2000</v>
      </c>
      <c r="F537" s="229">
        <v>2000</v>
      </c>
      <c r="G537" s="229">
        <v>22.32</v>
      </c>
      <c r="H537" s="107">
        <f t="shared" si="34"/>
        <v>5.8891820580474938</v>
      </c>
      <c r="I537" s="107">
        <f t="shared" si="35"/>
        <v>1.1159999999999999</v>
      </c>
    </row>
    <row r="538" spans="1:9">
      <c r="A538" s="60">
        <v>540.1</v>
      </c>
      <c r="B538" s="106">
        <v>3235</v>
      </c>
      <c r="C538" s="42" t="s">
        <v>441</v>
      </c>
      <c r="D538" s="53">
        <v>12450</v>
      </c>
      <c r="E538" s="229">
        <v>7000</v>
      </c>
      <c r="F538" s="229">
        <v>7000</v>
      </c>
      <c r="G538" s="229">
        <v>14850</v>
      </c>
      <c r="H538" s="107">
        <f t="shared" si="34"/>
        <v>119.27710843373494</v>
      </c>
      <c r="I538" s="107">
        <f t="shared" si="35"/>
        <v>212.14285714285714</v>
      </c>
    </row>
    <row r="539" spans="1:9">
      <c r="A539" s="60">
        <v>541</v>
      </c>
      <c r="B539" s="106">
        <v>3292</v>
      </c>
      <c r="C539" s="50" t="s">
        <v>50</v>
      </c>
      <c r="D539" s="61">
        <v>0</v>
      </c>
      <c r="E539" s="240">
        <v>1500</v>
      </c>
      <c r="F539" s="240">
        <v>1500</v>
      </c>
      <c r="G539" s="240">
        <v>0</v>
      </c>
      <c r="H539" s="107">
        <f t="shared" si="34"/>
        <v>0</v>
      </c>
      <c r="I539" s="107">
        <f t="shared" si="35"/>
        <v>0</v>
      </c>
    </row>
    <row r="540" spans="1:9">
      <c r="A540" s="60">
        <v>542</v>
      </c>
      <c r="B540" s="106">
        <v>3293</v>
      </c>
      <c r="C540" s="50" t="s">
        <v>51</v>
      </c>
      <c r="D540" s="61">
        <v>18625</v>
      </c>
      <c r="E540" s="240">
        <v>14000</v>
      </c>
      <c r="F540" s="240">
        <v>14000</v>
      </c>
      <c r="G540" s="240">
        <v>10982.49</v>
      </c>
      <c r="H540" s="107">
        <f t="shared" si="34"/>
        <v>58.966389261744965</v>
      </c>
      <c r="I540" s="107">
        <f t="shared" si="35"/>
        <v>78.446357142857138</v>
      </c>
    </row>
    <row r="541" spans="1:9">
      <c r="A541" s="60">
        <v>543</v>
      </c>
      <c r="B541" s="106">
        <v>3237</v>
      </c>
      <c r="C541" s="50" t="s">
        <v>147</v>
      </c>
      <c r="D541" s="61">
        <v>11196</v>
      </c>
      <c r="E541" s="240">
        <v>4000</v>
      </c>
      <c r="F541" s="240">
        <v>4000</v>
      </c>
      <c r="G541" s="240">
        <v>13633.54</v>
      </c>
      <c r="H541" s="107">
        <f t="shared" si="34"/>
        <v>121.77152554483746</v>
      </c>
      <c r="I541" s="107">
        <f t="shared" si="35"/>
        <v>340.83850000000001</v>
      </c>
    </row>
    <row r="542" spans="1:9">
      <c r="A542" s="106">
        <v>544</v>
      </c>
      <c r="B542" s="106">
        <v>3224</v>
      </c>
      <c r="C542" s="50" t="s">
        <v>215</v>
      </c>
      <c r="D542" s="61">
        <v>379</v>
      </c>
      <c r="E542" s="240">
        <v>1500</v>
      </c>
      <c r="F542" s="240">
        <v>1500</v>
      </c>
      <c r="G542" s="240">
        <v>725</v>
      </c>
      <c r="H542" s="107">
        <f t="shared" si="34"/>
        <v>191.29287598944592</v>
      </c>
      <c r="I542" s="107">
        <f t="shared" si="35"/>
        <v>48.333333333333336</v>
      </c>
    </row>
    <row r="543" spans="1:9">
      <c r="A543" s="60">
        <v>545</v>
      </c>
      <c r="B543" s="106">
        <v>3238</v>
      </c>
      <c r="C543" s="50" t="s">
        <v>128</v>
      </c>
      <c r="D543" s="61">
        <v>1075</v>
      </c>
      <c r="E543" s="240">
        <v>1000</v>
      </c>
      <c r="F543" s="240">
        <v>1000</v>
      </c>
      <c r="G543" s="240">
        <v>2475</v>
      </c>
      <c r="H543" s="107">
        <f t="shared" si="34"/>
        <v>230.23255813953489</v>
      </c>
      <c r="I543" s="107">
        <f t="shared" si="35"/>
        <v>247.5</v>
      </c>
    </row>
    <row r="544" spans="1:9">
      <c r="A544" s="106">
        <v>546</v>
      </c>
      <c r="B544" s="106">
        <v>3239</v>
      </c>
      <c r="C544" s="50" t="s">
        <v>327</v>
      </c>
      <c r="D544" s="61">
        <v>0</v>
      </c>
      <c r="E544" s="240">
        <v>25000</v>
      </c>
      <c r="F544" s="240">
        <v>25000</v>
      </c>
      <c r="G544" s="240">
        <v>5098</v>
      </c>
      <c r="H544" s="347">
        <v>0</v>
      </c>
      <c r="I544" s="348">
        <f t="shared" si="35"/>
        <v>20.391999999999999</v>
      </c>
    </row>
    <row r="545" spans="1:9" s="71" customFormat="1">
      <c r="A545" s="263"/>
      <c r="B545" s="263">
        <v>34</v>
      </c>
      <c r="C545" s="305" t="s">
        <v>413</v>
      </c>
      <c r="D545" s="313">
        <f>SUM(D546:D547)</f>
        <v>459.73</v>
      </c>
      <c r="E545" s="314">
        <f>SUM(E546:E547)</f>
        <v>2600</v>
      </c>
      <c r="F545" s="314">
        <f>SUM(F546:F547)</f>
        <v>2600</v>
      </c>
      <c r="G545" s="314">
        <f>SUM(G546:G547)</f>
        <v>798.85</v>
      </c>
      <c r="H545" s="347">
        <f t="shared" si="34"/>
        <v>173.76503599939096</v>
      </c>
      <c r="I545" s="348">
        <f t="shared" si="35"/>
        <v>30.725000000000001</v>
      </c>
    </row>
    <row r="546" spans="1:9">
      <c r="A546" s="106">
        <v>547</v>
      </c>
      <c r="B546" s="106">
        <v>3431</v>
      </c>
      <c r="C546" s="50" t="s">
        <v>48</v>
      </c>
      <c r="D546" s="61">
        <v>459.73</v>
      </c>
      <c r="E546" s="240">
        <v>2100</v>
      </c>
      <c r="F546" s="240">
        <v>2100</v>
      </c>
      <c r="G546" s="240">
        <v>798.85</v>
      </c>
      <c r="H546" s="107">
        <f t="shared" si="34"/>
        <v>173.76503599939096</v>
      </c>
      <c r="I546" s="107">
        <f t="shared" si="35"/>
        <v>38.040476190476191</v>
      </c>
    </row>
    <row r="547" spans="1:9">
      <c r="A547" s="106">
        <v>548</v>
      </c>
      <c r="B547" s="106">
        <v>3433</v>
      </c>
      <c r="C547" s="50" t="s">
        <v>191</v>
      </c>
      <c r="D547" s="61">
        <v>0</v>
      </c>
      <c r="E547" s="240">
        <v>500</v>
      </c>
      <c r="F547" s="240">
        <v>500</v>
      </c>
      <c r="G547" s="240">
        <v>0</v>
      </c>
      <c r="H547" s="107">
        <f t="shared" si="34"/>
        <v>0</v>
      </c>
      <c r="I547" s="107">
        <f t="shared" si="35"/>
        <v>0</v>
      </c>
    </row>
    <row r="548" spans="1:9" s="164" customFormat="1">
      <c r="A548" s="307"/>
      <c r="B548" s="277">
        <v>4</v>
      </c>
      <c r="C548" s="303" t="s">
        <v>109</v>
      </c>
      <c r="D548" s="265">
        <v>0</v>
      </c>
      <c r="E548" s="281">
        <f>SUM(E549)</f>
        <v>0</v>
      </c>
      <c r="F548" s="281">
        <f>SUM(F549)</f>
        <v>0</v>
      </c>
      <c r="G548" s="281">
        <f>SUM(G549)</f>
        <v>0</v>
      </c>
      <c r="H548" s="107">
        <f t="shared" si="34"/>
        <v>0</v>
      </c>
      <c r="I548" s="107">
        <f t="shared" si="35"/>
        <v>0</v>
      </c>
    </row>
    <row r="549" spans="1:9" s="164" customFormat="1">
      <c r="A549" s="307"/>
      <c r="B549" s="277">
        <v>42</v>
      </c>
      <c r="C549" s="264" t="s">
        <v>282</v>
      </c>
      <c r="D549" s="265">
        <v>14617</v>
      </c>
      <c r="E549" s="265">
        <v>0</v>
      </c>
      <c r="F549" s="265">
        <v>0</v>
      </c>
      <c r="G549" s="265">
        <v>0</v>
      </c>
      <c r="H549" s="107">
        <f t="shared" si="34"/>
        <v>0</v>
      </c>
      <c r="I549" s="107">
        <f t="shared" si="35"/>
        <v>0</v>
      </c>
    </row>
    <row r="550" spans="1:9" s="164" customFormat="1">
      <c r="A550" s="366" t="s">
        <v>465</v>
      </c>
      <c r="B550" s="366"/>
      <c r="C550" s="367"/>
      <c r="D550" s="227">
        <f>SUM(D551)</f>
        <v>0</v>
      </c>
      <c r="E550" s="227">
        <v>0</v>
      </c>
      <c r="F550" s="227">
        <v>0</v>
      </c>
      <c r="G550" s="227">
        <v>0</v>
      </c>
      <c r="H550" s="62">
        <f t="shared" si="34"/>
        <v>0</v>
      </c>
      <c r="I550" s="62">
        <f t="shared" si="35"/>
        <v>0</v>
      </c>
    </row>
    <row r="551" spans="1:9" s="164" customFormat="1">
      <c r="A551" s="259"/>
      <c r="B551" s="257">
        <v>45</v>
      </c>
      <c r="C551" s="146" t="s">
        <v>243</v>
      </c>
      <c r="D551" s="258">
        <f>SUM(D552)</f>
        <v>0</v>
      </c>
      <c r="E551" s="258">
        <v>0</v>
      </c>
      <c r="F551" s="258">
        <v>0</v>
      </c>
      <c r="G551" s="258">
        <v>0</v>
      </c>
      <c r="H551" s="107">
        <f t="shared" si="34"/>
        <v>0</v>
      </c>
      <c r="I551" s="107">
        <f t="shared" si="35"/>
        <v>0</v>
      </c>
    </row>
    <row r="552" spans="1:9" s="164" customFormat="1">
      <c r="A552" s="259"/>
      <c r="B552" s="257">
        <v>451</v>
      </c>
      <c r="C552" s="146" t="s">
        <v>466</v>
      </c>
      <c r="D552" s="258">
        <f>SUM(D553)</f>
        <v>0</v>
      </c>
      <c r="E552" s="258">
        <v>0</v>
      </c>
      <c r="F552" s="258">
        <v>0</v>
      </c>
      <c r="G552" s="258">
        <v>0</v>
      </c>
      <c r="H552" s="107">
        <f t="shared" si="34"/>
        <v>0</v>
      </c>
      <c r="I552" s="107">
        <f t="shared" si="35"/>
        <v>0</v>
      </c>
    </row>
    <row r="553" spans="1:9" s="164" customFormat="1">
      <c r="A553" s="55">
        <v>549</v>
      </c>
      <c r="B553" s="49">
        <v>4511</v>
      </c>
      <c r="C553" s="50" t="s">
        <v>467</v>
      </c>
      <c r="D553" s="11"/>
      <c r="E553" s="228">
        <v>0</v>
      </c>
      <c r="F553" s="228">
        <v>0</v>
      </c>
      <c r="G553" s="228"/>
      <c r="H553" s="107">
        <f t="shared" si="34"/>
        <v>0</v>
      </c>
      <c r="I553" s="107">
        <f t="shared" si="35"/>
        <v>0</v>
      </c>
    </row>
    <row r="554" spans="1:9">
      <c r="A554" s="90" t="s">
        <v>396</v>
      </c>
      <c r="B554" s="96"/>
      <c r="C554" s="92"/>
      <c r="D554" s="103">
        <f>SUM(D555)</f>
        <v>0</v>
      </c>
      <c r="E554" s="103">
        <f>SUM(E555)</f>
        <v>20000</v>
      </c>
      <c r="F554" s="103">
        <f>SUM(F555)</f>
        <v>20000</v>
      </c>
      <c r="G554" s="103">
        <f>SUM(G555)</f>
        <v>0</v>
      </c>
      <c r="H554" s="62">
        <f t="shared" si="34"/>
        <v>0</v>
      </c>
      <c r="I554" s="62">
        <f t="shared" si="35"/>
        <v>0</v>
      </c>
    </row>
    <row r="555" spans="1:9" s="10" customFormat="1">
      <c r="A555" s="324"/>
      <c r="B555" s="269">
        <v>3</v>
      </c>
      <c r="C555" s="218" t="s">
        <v>108</v>
      </c>
      <c r="D555" s="270">
        <f t="shared" ref="D555:G556" si="37">SUM(D556)</f>
        <v>0</v>
      </c>
      <c r="E555" s="288">
        <f t="shared" si="37"/>
        <v>20000</v>
      </c>
      <c r="F555" s="288">
        <f t="shared" si="37"/>
        <v>20000</v>
      </c>
      <c r="G555" s="288">
        <f t="shared" si="37"/>
        <v>0</v>
      </c>
      <c r="H555" s="347">
        <f t="shared" si="34"/>
        <v>0</v>
      </c>
      <c r="I555" s="348">
        <f t="shared" si="35"/>
        <v>0</v>
      </c>
    </row>
    <row r="556" spans="1:9" s="10" customFormat="1">
      <c r="A556" s="325"/>
      <c r="B556" s="315">
        <v>32</v>
      </c>
      <c r="C556" s="275" t="s">
        <v>42</v>
      </c>
      <c r="D556" s="316">
        <f t="shared" si="37"/>
        <v>0</v>
      </c>
      <c r="E556" s="316">
        <f t="shared" si="37"/>
        <v>20000</v>
      </c>
      <c r="F556" s="316">
        <f t="shared" si="37"/>
        <v>20000</v>
      </c>
      <c r="G556" s="316">
        <f t="shared" si="37"/>
        <v>0</v>
      </c>
      <c r="H556" s="348">
        <f t="shared" si="34"/>
        <v>0</v>
      </c>
      <c r="I556" s="348">
        <f t="shared" si="35"/>
        <v>0</v>
      </c>
    </row>
    <row r="557" spans="1:9">
      <c r="A557" s="60" t="s">
        <v>397</v>
      </c>
      <c r="B557" s="106">
        <v>3239</v>
      </c>
      <c r="C557" s="50" t="s">
        <v>479</v>
      </c>
      <c r="D557" s="61"/>
      <c r="E557" s="240">
        <v>20000</v>
      </c>
      <c r="F557" s="240">
        <v>20000</v>
      </c>
      <c r="G557" s="240"/>
      <c r="H557" s="107">
        <f t="shared" si="34"/>
        <v>0</v>
      </c>
      <c r="I557" s="107">
        <f t="shared" si="35"/>
        <v>0</v>
      </c>
    </row>
    <row r="558" spans="1:9" s="71" customFormat="1">
      <c r="A558" s="33" t="s">
        <v>483</v>
      </c>
      <c r="B558" s="48"/>
      <c r="C558" s="56"/>
      <c r="D558" s="57">
        <f t="shared" ref="D558:G559" si="38">SUM(D559)</f>
        <v>0</v>
      </c>
      <c r="E558" s="57">
        <f t="shared" si="38"/>
        <v>0</v>
      </c>
      <c r="F558" s="57">
        <f t="shared" si="38"/>
        <v>0</v>
      </c>
      <c r="G558" s="57">
        <f t="shared" si="38"/>
        <v>0</v>
      </c>
      <c r="H558" s="62">
        <f t="shared" si="34"/>
        <v>0</v>
      </c>
      <c r="I558" s="62">
        <f t="shared" si="35"/>
        <v>0</v>
      </c>
    </row>
    <row r="559" spans="1:9" s="71" customFormat="1">
      <c r="A559" s="326"/>
      <c r="B559" s="327">
        <v>3</v>
      </c>
      <c r="C559" s="218" t="s">
        <v>108</v>
      </c>
      <c r="D559" s="328">
        <f t="shared" si="38"/>
        <v>0</v>
      </c>
      <c r="E559" s="328">
        <f t="shared" si="38"/>
        <v>0</v>
      </c>
      <c r="F559" s="328">
        <f t="shared" si="38"/>
        <v>0</v>
      </c>
      <c r="G559" s="328">
        <f t="shared" si="38"/>
        <v>0</v>
      </c>
      <c r="H559" s="348">
        <f t="shared" si="34"/>
        <v>0</v>
      </c>
      <c r="I559" s="348">
        <f t="shared" si="35"/>
        <v>0</v>
      </c>
    </row>
    <row r="560" spans="1:9" s="71" customFormat="1">
      <c r="A560" s="329"/>
      <c r="B560" s="304">
        <v>32</v>
      </c>
      <c r="C560" s="275" t="s">
        <v>42</v>
      </c>
      <c r="D560" s="313">
        <f>SUM(D561:D567)</f>
        <v>0</v>
      </c>
      <c r="E560" s="313">
        <f>SUM(E561:E567)</f>
        <v>0</v>
      </c>
      <c r="F560" s="313">
        <f>SUM(F561:F567)</f>
        <v>0</v>
      </c>
      <c r="G560" s="313">
        <f>SUM(G561:G567)</f>
        <v>0</v>
      </c>
      <c r="H560" s="348">
        <f t="shared" si="34"/>
        <v>0</v>
      </c>
      <c r="I560" s="348">
        <f t="shared" si="35"/>
        <v>0</v>
      </c>
    </row>
    <row r="561" spans="1:9">
      <c r="A561" s="60" t="s">
        <v>486</v>
      </c>
      <c r="B561" s="106">
        <v>3231</v>
      </c>
      <c r="C561" s="50" t="s">
        <v>484</v>
      </c>
      <c r="D561" s="61"/>
      <c r="E561" s="240">
        <v>0</v>
      </c>
      <c r="F561" s="240">
        <v>0</v>
      </c>
      <c r="G561" s="240"/>
      <c r="H561" s="107">
        <f t="shared" si="34"/>
        <v>0</v>
      </c>
      <c r="I561" s="107">
        <f t="shared" si="35"/>
        <v>0</v>
      </c>
    </row>
    <row r="562" spans="1:9">
      <c r="A562" s="60" t="s">
        <v>487</v>
      </c>
      <c r="B562" s="106">
        <v>3233</v>
      </c>
      <c r="C562" s="50" t="s">
        <v>45</v>
      </c>
      <c r="D562" s="61"/>
      <c r="E562" s="240">
        <v>0</v>
      </c>
      <c r="F562" s="240">
        <v>0</v>
      </c>
      <c r="G562" s="240"/>
      <c r="H562" s="107">
        <f t="shared" si="34"/>
        <v>0</v>
      </c>
      <c r="I562" s="107">
        <f t="shared" si="35"/>
        <v>0</v>
      </c>
    </row>
    <row r="563" spans="1:9">
      <c r="A563" s="60" t="s">
        <v>498</v>
      </c>
      <c r="B563" s="106">
        <v>3235</v>
      </c>
      <c r="C563" s="50" t="s">
        <v>441</v>
      </c>
      <c r="D563" s="61"/>
      <c r="E563" s="240">
        <v>0</v>
      </c>
      <c r="F563" s="240">
        <v>0</v>
      </c>
      <c r="G563" s="240"/>
      <c r="H563" s="107">
        <f t="shared" si="34"/>
        <v>0</v>
      </c>
      <c r="I563" s="107">
        <f t="shared" si="35"/>
        <v>0</v>
      </c>
    </row>
    <row r="564" spans="1:9">
      <c r="A564" s="60" t="s">
        <v>488</v>
      </c>
      <c r="B564" s="106">
        <v>3237</v>
      </c>
      <c r="C564" s="50" t="s">
        <v>184</v>
      </c>
      <c r="D564" s="61"/>
      <c r="E564" s="240">
        <v>0</v>
      </c>
      <c r="F564" s="240">
        <v>0</v>
      </c>
      <c r="G564" s="240"/>
      <c r="H564" s="107">
        <f t="shared" si="34"/>
        <v>0</v>
      </c>
      <c r="I564" s="107">
        <f t="shared" si="35"/>
        <v>0</v>
      </c>
    </row>
    <row r="565" spans="1:9">
      <c r="A565" s="60" t="s">
        <v>489</v>
      </c>
      <c r="B565" s="106">
        <v>3239</v>
      </c>
      <c r="C565" s="50" t="s">
        <v>179</v>
      </c>
      <c r="D565" s="61"/>
      <c r="E565" s="240">
        <v>0</v>
      </c>
      <c r="F565" s="240">
        <v>0</v>
      </c>
      <c r="G565" s="240"/>
      <c r="H565" s="107">
        <f t="shared" si="34"/>
        <v>0</v>
      </c>
      <c r="I565" s="107">
        <f t="shared" si="35"/>
        <v>0</v>
      </c>
    </row>
    <row r="566" spans="1:9">
      <c r="A566" s="60" t="s">
        <v>490</v>
      </c>
      <c r="B566" s="106">
        <v>3293</v>
      </c>
      <c r="C566" s="50" t="s">
        <v>51</v>
      </c>
      <c r="D566" s="61"/>
      <c r="E566" s="240">
        <v>0</v>
      </c>
      <c r="F566" s="240">
        <v>0</v>
      </c>
      <c r="G566" s="240"/>
      <c r="H566" s="107">
        <f t="shared" si="34"/>
        <v>0</v>
      </c>
      <c r="I566" s="107">
        <f t="shared" si="35"/>
        <v>0</v>
      </c>
    </row>
    <row r="567" spans="1:9">
      <c r="A567" s="60" t="s">
        <v>491</v>
      </c>
      <c r="B567" s="106">
        <v>3299</v>
      </c>
      <c r="C567" s="50" t="s">
        <v>485</v>
      </c>
      <c r="D567" s="61"/>
      <c r="E567" s="240">
        <v>0</v>
      </c>
      <c r="F567" s="240">
        <v>0</v>
      </c>
      <c r="G567" s="240"/>
      <c r="H567" s="107">
        <f t="shared" si="34"/>
        <v>0</v>
      </c>
      <c r="I567" s="107">
        <f t="shared" si="35"/>
        <v>0</v>
      </c>
    </row>
    <row r="568" spans="1:9" s="71" customFormat="1">
      <c r="A568" s="12" t="s">
        <v>357</v>
      </c>
      <c r="B568" s="15"/>
      <c r="C568" s="56"/>
      <c r="D568" s="47">
        <f t="shared" ref="D568:G570" si="39">SUM(D569)</f>
        <v>22014</v>
      </c>
      <c r="E568" s="227">
        <f t="shared" si="39"/>
        <v>55300</v>
      </c>
      <c r="F568" s="227">
        <f t="shared" si="39"/>
        <v>55300</v>
      </c>
      <c r="G568" s="227">
        <f t="shared" si="39"/>
        <v>21514</v>
      </c>
      <c r="H568" s="62">
        <f t="shared" si="34"/>
        <v>97.728718088489146</v>
      </c>
      <c r="I568" s="62">
        <f t="shared" si="35"/>
        <v>38.90415913200723</v>
      </c>
    </row>
    <row r="569" spans="1:9" s="71" customFormat="1">
      <c r="B569" s="175">
        <v>3</v>
      </c>
      <c r="C569" s="218" t="s">
        <v>108</v>
      </c>
      <c r="D569" s="177">
        <f t="shared" si="39"/>
        <v>22014</v>
      </c>
      <c r="E569" s="237">
        <f t="shared" si="39"/>
        <v>55300</v>
      </c>
      <c r="F569" s="237">
        <f t="shared" si="39"/>
        <v>55300</v>
      </c>
      <c r="G569" s="237">
        <f t="shared" si="39"/>
        <v>21514</v>
      </c>
      <c r="H569" s="347">
        <f t="shared" si="34"/>
        <v>97.728718088489146</v>
      </c>
      <c r="I569" s="348">
        <f t="shared" si="35"/>
        <v>38.90415913200723</v>
      </c>
    </row>
    <row r="570" spans="1:9" s="71" customFormat="1">
      <c r="A570" s="266"/>
      <c r="B570" s="263">
        <v>38</v>
      </c>
      <c r="C570" s="272" t="s">
        <v>414</v>
      </c>
      <c r="D570" s="265">
        <f t="shared" si="39"/>
        <v>22014</v>
      </c>
      <c r="E570" s="281">
        <f t="shared" si="39"/>
        <v>55300</v>
      </c>
      <c r="F570" s="281">
        <f t="shared" si="39"/>
        <v>55300</v>
      </c>
      <c r="G570" s="281">
        <f t="shared" si="39"/>
        <v>21514</v>
      </c>
      <c r="H570" s="347">
        <f t="shared" ref="H570:H633" si="40">IF(G570&gt;0,G570/D570*100,0)</f>
        <v>97.728718088489146</v>
      </c>
      <c r="I570" s="348">
        <f t="shared" ref="I570:I633" si="41">IF(G570&gt;0,G570/F570*100,0)</f>
        <v>38.90415913200723</v>
      </c>
    </row>
    <row r="571" spans="1:9">
      <c r="A571" s="60">
        <v>550</v>
      </c>
      <c r="B571" s="60">
        <v>3811</v>
      </c>
      <c r="C571" s="50" t="s">
        <v>409</v>
      </c>
      <c r="D571" s="11">
        <v>22014</v>
      </c>
      <c r="E571" s="228">
        <v>55300</v>
      </c>
      <c r="F571" s="228">
        <v>55300</v>
      </c>
      <c r="G571" s="228">
        <v>21514</v>
      </c>
      <c r="H571" s="107">
        <f t="shared" si="40"/>
        <v>97.728718088489146</v>
      </c>
      <c r="I571" s="107">
        <f t="shared" si="41"/>
        <v>38.90415913200723</v>
      </c>
    </row>
    <row r="572" spans="1:9" s="71" customFormat="1">
      <c r="A572" s="197" t="s">
        <v>342</v>
      </c>
      <c r="B572" s="198"/>
      <c r="C572" s="199"/>
      <c r="D572" s="194">
        <f>SUM(D573)</f>
        <v>92500</v>
      </c>
      <c r="E572" s="226">
        <f>SUM(E573)</f>
        <v>172000</v>
      </c>
      <c r="F572" s="226">
        <f>SUM(F573)</f>
        <v>172000</v>
      </c>
      <c r="G572" s="226">
        <f>SUM(G573)</f>
        <v>86500</v>
      </c>
      <c r="H572" s="193">
        <f t="shared" si="40"/>
        <v>93.513513513513516</v>
      </c>
      <c r="I572" s="193">
        <f t="shared" si="41"/>
        <v>50.290697674418603</v>
      </c>
    </row>
    <row r="573" spans="1:9" s="71" customFormat="1">
      <c r="A573" s="12" t="s">
        <v>358</v>
      </c>
      <c r="B573" s="15"/>
      <c r="C573" s="56"/>
      <c r="D573" s="47">
        <f t="shared" ref="D573:G575" si="42">SUM(D574)</f>
        <v>92500</v>
      </c>
      <c r="E573" s="227">
        <f t="shared" si="42"/>
        <v>172000</v>
      </c>
      <c r="F573" s="227">
        <f t="shared" si="42"/>
        <v>172000</v>
      </c>
      <c r="G573" s="227">
        <f t="shared" si="42"/>
        <v>86500</v>
      </c>
      <c r="H573" s="107">
        <f t="shared" si="40"/>
        <v>93.513513513513516</v>
      </c>
      <c r="I573" s="107">
        <f t="shared" si="41"/>
        <v>50.290697674418603</v>
      </c>
    </row>
    <row r="574" spans="1:9" s="71" customFormat="1">
      <c r="B574" s="175">
        <v>3</v>
      </c>
      <c r="C574" s="218" t="s">
        <v>108</v>
      </c>
      <c r="D574" s="177">
        <f t="shared" si="42"/>
        <v>92500</v>
      </c>
      <c r="E574" s="237">
        <f t="shared" si="42"/>
        <v>172000</v>
      </c>
      <c r="F574" s="237">
        <f t="shared" si="42"/>
        <v>172000</v>
      </c>
      <c r="G574" s="237">
        <f t="shared" si="42"/>
        <v>86500</v>
      </c>
      <c r="H574" s="347">
        <f t="shared" si="40"/>
        <v>93.513513513513516</v>
      </c>
      <c r="I574" s="348">
        <f t="shared" si="41"/>
        <v>50.290697674418603</v>
      </c>
    </row>
    <row r="575" spans="1:9" s="71" customFormat="1">
      <c r="A575" s="266"/>
      <c r="B575" s="263">
        <v>38</v>
      </c>
      <c r="C575" s="272" t="s">
        <v>414</v>
      </c>
      <c r="D575" s="265">
        <f t="shared" si="42"/>
        <v>92500</v>
      </c>
      <c r="E575" s="281">
        <f t="shared" si="42"/>
        <v>172000</v>
      </c>
      <c r="F575" s="281">
        <f t="shared" si="42"/>
        <v>172000</v>
      </c>
      <c r="G575" s="281">
        <f t="shared" si="42"/>
        <v>86500</v>
      </c>
      <c r="H575" s="349">
        <f t="shared" si="40"/>
        <v>93.513513513513516</v>
      </c>
      <c r="I575" s="352">
        <f t="shared" si="41"/>
        <v>50.290697674418603</v>
      </c>
    </row>
    <row r="576" spans="1:9">
      <c r="A576" s="60">
        <v>560</v>
      </c>
      <c r="B576" s="60">
        <v>3811</v>
      </c>
      <c r="C576" s="50" t="s">
        <v>410</v>
      </c>
      <c r="D576" s="11">
        <v>92500</v>
      </c>
      <c r="E576" s="228">
        <v>172000</v>
      </c>
      <c r="F576" s="228">
        <v>172000</v>
      </c>
      <c r="G576" s="228">
        <v>86500</v>
      </c>
      <c r="H576" s="107">
        <f t="shared" si="40"/>
        <v>93.513513513513516</v>
      </c>
      <c r="I576" s="107">
        <f t="shared" si="41"/>
        <v>50.290697674418603</v>
      </c>
    </row>
    <row r="577" spans="1:9" s="71" customFormat="1">
      <c r="A577" s="200" t="s">
        <v>343</v>
      </c>
      <c r="B577" s="198"/>
      <c r="C577" s="199"/>
      <c r="D577" s="194">
        <f>SUM(D578+D590+D592+D594+D600+D606+D608+D610+D616+D602+D586+D620+D618+D598+D622+D624+D614+D604+D588+D626+D596)</f>
        <v>314178.51</v>
      </c>
      <c r="E577" s="194">
        <f>SUM(E578+E590+E592+E594+E600+E606+E608+E610+E616+E602+E586+E620+E618+E598+E622+E624+E614+E604+E588+E626+E596)</f>
        <v>4882500</v>
      </c>
      <c r="F577" s="194">
        <f>SUM(F578+F590+F592+F594+F600+F606+F608+F610+F616+F602+F586+F620+F618+F598+F622+F624+F614+F604+F588+F626+F596)</f>
        <v>4882500</v>
      </c>
      <c r="G577" s="194">
        <f>SUM(G578+G590+G592+G594+G600+G606+G608+G610+G616+G602+G586+G620+G618+G598+G622+G624+G614+G604+G588+G626+G596)</f>
        <v>372705.59</v>
      </c>
      <c r="H577" s="193">
        <f t="shared" si="40"/>
        <v>118.62860702980609</v>
      </c>
      <c r="I577" s="193">
        <f t="shared" si="41"/>
        <v>7.633499027137737</v>
      </c>
    </row>
    <row r="578" spans="1:9" s="71" customFormat="1">
      <c r="A578" s="12" t="s">
        <v>359</v>
      </c>
      <c r="B578" s="15"/>
      <c r="C578" s="56"/>
      <c r="D578" s="47">
        <f t="shared" ref="D578:G579" si="43">SUM(D579)</f>
        <v>159625</v>
      </c>
      <c r="E578" s="227">
        <f t="shared" si="43"/>
        <v>460000</v>
      </c>
      <c r="F578" s="227">
        <f t="shared" si="43"/>
        <v>460000</v>
      </c>
      <c r="G578" s="227">
        <f t="shared" si="43"/>
        <v>233392.45</v>
      </c>
      <c r="H578" s="62">
        <f t="shared" si="40"/>
        <v>146.21296789350041</v>
      </c>
      <c r="I578" s="62">
        <f t="shared" si="41"/>
        <v>50.737489130434788</v>
      </c>
    </row>
    <row r="579" spans="1:9" s="71" customFormat="1">
      <c r="B579" s="175">
        <v>3</v>
      </c>
      <c r="C579" s="218" t="s">
        <v>108</v>
      </c>
      <c r="D579" s="177">
        <f t="shared" si="43"/>
        <v>159625</v>
      </c>
      <c r="E579" s="237">
        <f t="shared" si="43"/>
        <v>460000</v>
      </c>
      <c r="F579" s="237">
        <f t="shared" si="43"/>
        <v>460000</v>
      </c>
      <c r="G579" s="237">
        <f t="shared" si="43"/>
        <v>233392.45</v>
      </c>
      <c r="H579" s="347">
        <f t="shared" si="40"/>
        <v>146.21296789350041</v>
      </c>
      <c r="I579" s="348">
        <f t="shared" si="41"/>
        <v>50.737489130434788</v>
      </c>
    </row>
    <row r="580" spans="1:9" s="71" customFormat="1">
      <c r="A580" s="266"/>
      <c r="B580" s="263">
        <v>32</v>
      </c>
      <c r="C580" s="275" t="s">
        <v>42</v>
      </c>
      <c r="D580" s="265">
        <f>SUM(D581:D585)</f>
        <v>159625</v>
      </c>
      <c r="E580" s="281">
        <f>SUM(E581:E585)</f>
        <v>460000</v>
      </c>
      <c r="F580" s="281">
        <f>SUM(F581:F585)</f>
        <v>460000</v>
      </c>
      <c r="G580" s="281">
        <f>SUM(G581:G585)</f>
        <v>233392.45</v>
      </c>
      <c r="H580" s="349">
        <f t="shared" si="40"/>
        <v>146.21296789350041</v>
      </c>
      <c r="I580" s="352">
        <f t="shared" si="41"/>
        <v>50.737489130434788</v>
      </c>
    </row>
    <row r="581" spans="1:9">
      <c r="A581" s="60">
        <v>600</v>
      </c>
      <c r="B581" s="60">
        <v>3224</v>
      </c>
      <c r="C581" s="50" t="s">
        <v>174</v>
      </c>
      <c r="D581" s="104">
        <v>0</v>
      </c>
      <c r="E581" s="234">
        <v>20000</v>
      </c>
      <c r="F581" s="234">
        <v>20000</v>
      </c>
      <c r="G581" s="234">
        <v>3187.5</v>
      </c>
      <c r="H581" s="107">
        <v>0</v>
      </c>
      <c r="I581" s="107">
        <f t="shared" si="41"/>
        <v>15.937499999999998</v>
      </c>
    </row>
    <row r="582" spans="1:9">
      <c r="A582" s="60">
        <v>601</v>
      </c>
      <c r="B582" s="106">
        <v>3232</v>
      </c>
      <c r="C582" s="50" t="s">
        <v>328</v>
      </c>
      <c r="D582" s="53">
        <v>21173.75</v>
      </c>
      <c r="E582" s="229">
        <v>100000</v>
      </c>
      <c r="F582" s="229">
        <v>100000</v>
      </c>
      <c r="G582" s="229">
        <v>2535</v>
      </c>
      <c r="H582" s="107">
        <f t="shared" si="40"/>
        <v>11.97237145049885</v>
      </c>
      <c r="I582" s="107">
        <f t="shared" si="41"/>
        <v>2.5350000000000001</v>
      </c>
    </row>
    <row r="583" spans="1:9">
      <c r="A583" s="60">
        <v>602</v>
      </c>
      <c r="B583" s="60">
        <v>3232</v>
      </c>
      <c r="C583" s="50" t="s">
        <v>246</v>
      </c>
      <c r="D583" s="11">
        <v>46000</v>
      </c>
      <c r="E583" s="228">
        <v>150000</v>
      </c>
      <c r="F583" s="228">
        <v>150000</v>
      </c>
      <c r="G583" s="228">
        <v>59506.03</v>
      </c>
      <c r="H583" s="107">
        <f t="shared" si="40"/>
        <v>129.36093478260869</v>
      </c>
      <c r="I583" s="107">
        <f t="shared" si="41"/>
        <v>39.670686666666668</v>
      </c>
    </row>
    <row r="584" spans="1:9">
      <c r="A584" s="60">
        <v>603</v>
      </c>
      <c r="B584" s="60">
        <v>3232</v>
      </c>
      <c r="C584" s="50" t="s">
        <v>144</v>
      </c>
      <c r="D584" s="11">
        <v>71223.75</v>
      </c>
      <c r="E584" s="228">
        <v>110000</v>
      </c>
      <c r="F584" s="228">
        <v>110000</v>
      </c>
      <c r="G584" s="228">
        <v>131784.38</v>
      </c>
      <c r="H584" s="107">
        <f t="shared" si="40"/>
        <v>185.02870180241842</v>
      </c>
      <c r="I584" s="107">
        <f t="shared" si="41"/>
        <v>119.80398181818181</v>
      </c>
    </row>
    <row r="585" spans="1:9">
      <c r="A585" s="60">
        <v>604</v>
      </c>
      <c r="B585" s="60">
        <v>3232</v>
      </c>
      <c r="C585" s="50" t="s">
        <v>194</v>
      </c>
      <c r="D585" s="11">
        <v>21227.5</v>
      </c>
      <c r="E585" s="228">
        <v>80000</v>
      </c>
      <c r="F585" s="228">
        <v>80000</v>
      </c>
      <c r="G585" s="228">
        <v>36379.54</v>
      </c>
      <c r="H585" s="107">
        <f t="shared" si="40"/>
        <v>171.37929572488517</v>
      </c>
      <c r="I585" s="107">
        <f t="shared" si="41"/>
        <v>45.474425000000004</v>
      </c>
    </row>
    <row r="586" spans="1:9">
      <c r="A586" s="6" t="s">
        <v>360</v>
      </c>
      <c r="B586" s="15"/>
      <c r="C586" s="56"/>
      <c r="D586" s="95">
        <f>SUM(D587)</f>
        <v>0</v>
      </c>
      <c r="E586" s="241">
        <f>SUM(E587)</f>
        <v>20000</v>
      </c>
      <c r="F586" s="241">
        <f>SUM(F587)</f>
        <v>20000</v>
      </c>
      <c r="G586" s="241">
        <f>SUM(G587)</f>
        <v>0</v>
      </c>
      <c r="H586" s="62">
        <f t="shared" si="40"/>
        <v>0</v>
      </c>
      <c r="I586" s="62">
        <f t="shared" si="41"/>
        <v>0</v>
      </c>
    </row>
    <row r="587" spans="1:9">
      <c r="A587" s="60">
        <v>605</v>
      </c>
      <c r="B587" s="60">
        <v>4213</v>
      </c>
      <c r="C587" s="2" t="s">
        <v>164</v>
      </c>
      <c r="D587" s="11"/>
      <c r="E587" s="228">
        <v>20000</v>
      </c>
      <c r="F587" s="228">
        <v>20000</v>
      </c>
      <c r="G587" s="228"/>
      <c r="H587" s="107">
        <f t="shared" si="40"/>
        <v>0</v>
      </c>
      <c r="I587" s="107">
        <f t="shared" si="41"/>
        <v>0</v>
      </c>
    </row>
    <row r="588" spans="1:9">
      <c r="A588" s="109" t="s">
        <v>361</v>
      </c>
      <c r="B588" s="109"/>
      <c r="C588" s="109"/>
      <c r="D588" s="47">
        <f>SUM(D589)</f>
        <v>62776.68</v>
      </c>
      <c r="E588" s="227">
        <f>SUM(E589)</f>
        <v>135000</v>
      </c>
      <c r="F588" s="227">
        <f>SUM(F589)</f>
        <v>135000</v>
      </c>
      <c r="G588" s="227">
        <f>SUM(G589)</f>
        <v>36237.870000000003</v>
      </c>
      <c r="H588" s="62">
        <f t="shared" si="40"/>
        <v>57.725050130080156</v>
      </c>
      <c r="I588" s="62">
        <f t="shared" si="41"/>
        <v>26.842866666666669</v>
      </c>
    </row>
    <row r="589" spans="1:9">
      <c r="A589" s="60">
        <v>607</v>
      </c>
      <c r="B589" s="60">
        <v>3232</v>
      </c>
      <c r="C589" s="2" t="s">
        <v>203</v>
      </c>
      <c r="D589" s="11">
        <v>62776.68</v>
      </c>
      <c r="E589" s="228">
        <v>135000</v>
      </c>
      <c r="F589" s="228">
        <v>135000</v>
      </c>
      <c r="G589" s="228">
        <v>36237.870000000003</v>
      </c>
      <c r="H589" s="107">
        <f t="shared" si="40"/>
        <v>57.725050130080156</v>
      </c>
      <c r="I589" s="107">
        <f t="shared" si="41"/>
        <v>26.842866666666669</v>
      </c>
    </row>
    <row r="590" spans="1:9" s="71" customFormat="1">
      <c r="A590" s="12" t="s">
        <v>362</v>
      </c>
      <c r="B590" s="15"/>
      <c r="C590" s="56"/>
      <c r="D590" s="35">
        <f>SUM(D591)</f>
        <v>65325.64</v>
      </c>
      <c r="E590" s="232">
        <f>SUM(E591)</f>
        <v>190000</v>
      </c>
      <c r="F590" s="232">
        <f>SUM(F591)</f>
        <v>190000</v>
      </c>
      <c r="G590" s="232">
        <f>SUM(G591)</f>
        <v>83075.27</v>
      </c>
      <c r="H590" s="62">
        <f t="shared" si="40"/>
        <v>127.17100054434982</v>
      </c>
      <c r="I590" s="62">
        <f t="shared" si="41"/>
        <v>43.723826315789474</v>
      </c>
    </row>
    <row r="591" spans="1:9">
      <c r="A591" s="60">
        <v>608</v>
      </c>
      <c r="B591" s="60">
        <v>3223</v>
      </c>
      <c r="C591" s="50" t="s">
        <v>145</v>
      </c>
      <c r="D591" s="11">
        <v>65325.64</v>
      </c>
      <c r="E591" s="228">
        <v>190000</v>
      </c>
      <c r="F591" s="228">
        <v>190000</v>
      </c>
      <c r="G591" s="228">
        <v>83075.27</v>
      </c>
      <c r="H591" s="107">
        <f t="shared" si="40"/>
        <v>127.17100054434982</v>
      </c>
      <c r="I591" s="107">
        <f t="shared" si="41"/>
        <v>43.723826315789474</v>
      </c>
    </row>
    <row r="592" spans="1:9" s="71" customFormat="1">
      <c r="A592" s="6" t="s">
        <v>363</v>
      </c>
      <c r="B592" s="6"/>
      <c r="C592" s="56"/>
      <c r="D592" s="47">
        <f>SUM(D593)</f>
        <v>0</v>
      </c>
      <c r="E592" s="227">
        <f>SUM(E593)</f>
        <v>0</v>
      </c>
      <c r="F592" s="227">
        <f>SUM(F593)</f>
        <v>0</v>
      </c>
      <c r="G592" s="227">
        <f>SUM(G593)</f>
        <v>0</v>
      </c>
      <c r="H592" s="62">
        <f t="shared" si="40"/>
        <v>0</v>
      </c>
      <c r="I592" s="62">
        <f t="shared" si="41"/>
        <v>0</v>
      </c>
    </row>
    <row r="593" spans="1:9" ht="12" customHeight="1">
      <c r="A593" s="60">
        <v>609</v>
      </c>
      <c r="B593" s="60">
        <v>4214</v>
      </c>
      <c r="C593" s="50" t="s">
        <v>146</v>
      </c>
      <c r="D593" s="11"/>
      <c r="E593" s="228">
        <v>0</v>
      </c>
      <c r="F593" s="228">
        <v>0</v>
      </c>
      <c r="G593" s="228"/>
      <c r="H593" s="107">
        <f t="shared" si="40"/>
        <v>0</v>
      </c>
      <c r="I593" s="107">
        <f t="shared" si="41"/>
        <v>0</v>
      </c>
    </row>
    <row r="594" spans="1:9" s="71" customFormat="1" ht="12" customHeight="1">
      <c r="A594" s="6" t="s">
        <v>478</v>
      </c>
      <c r="B594" s="15"/>
      <c r="C594" s="56"/>
      <c r="D594" s="47">
        <f>SUM(D595)</f>
        <v>0</v>
      </c>
      <c r="E594" s="227">
        <f>SUM(E595)</f>
        <v>450000</v>
      </c>
      <c r="F594" s="227">
        <f>SUM(F595)</f>
        <v>450000</v>
      </c>
      <c r="G594" s="227">
        <f>SUM(G595)</f>
        <v>0</v>
      </c>
      <c r="H594" s="62">
        <f t="shared" si="40"/>
        <v>0</v>
      </c>
      <c r="I594" s="62">
        <f t="shared" si="41"/>
        <v>0</v>
      </c>
    </row>
    <row r="595" spans="1:9" ht="12" customHeight="1">
      <c r="A595" s="55">
        <v>610</v>
      </c>
      <c r="B595" s="60">
        <v>4213</v>
      </c>
      <c r="C595" s="50" t="s">
        <v>189</v>
      </c>
      <c r="D595" s="11"/>
      <c r="E595" s="228">
        <v>450000</v>
      </c>
      <c r="F595" s="228">
        <v>450000</v>
      </c>
      <c r="G595" s="228"/>
      <c r="H595" s="107">
        <f t="shared" si="40"/>
        <v>0</v>
      </c>
      <c r="I595" s="107">
        <f t="shared" si="41"/>
        <v>0</v>
      </c>
    </row>
    <row r="596" spans="1:9" ht="12" customHeight="1">
      <c r="A596" s="33" t="s">
        <v>499</v>
      </c>
      <c r="B596" s="14"/>
      <c r="C596" s="36"/>
      <c r="D596" s="47">
        <f>SUM(D597)</f>
        <v>0</v>
      </c>
      <c r="E596" s="227">
        <f>SUM(E597)</f>
        <v>100000</v>
      </c>
      <c r="F596" s="227">
        <f>SUM(F597)</f>
        <v>100000</v>
      </c>
      <c r="G596" s="227">
        <f>SUM(G597)</f>
        <v>0</v>
      </c>
      <c r="H596" s="62">
        <f t="shared" si="40"/>
        <v>0</v>
      </c>
      <c r="I596" s="62">
        <f t="shared" si="41"/>
        <v>0</v>
      </c>
    </row>
    <row r="597" spans="1:9" ht="12" customHeight="1">
      <c r="A597" s="55">
        <v>612</v>
      </c>
      <c r="B597" s="60">
        <v>3232</v>
      </c>
      <c r="C597" s="50" t="s">
        <v>477</v>
      </c>
      <c r="D597" s="11"/>
      <c r="E597" s="228">
        <v>100000</v>
      </c>
      <c r="F597" s="228">
        <v>100000</v>
      </c>
      <c r="G597" s="228"/>
      <c r="H597" s="107">
        <f t="shared" si="40"/>
        <v>0</v>
      </c>
      <c r="I597" s="107">
        <f t="shared" si="41"/>
        <v>0</v>
      </c>
    </row>
    <row r="598" spans="1:9" ht="12.75" customHeight="1">
      <c r="A598" s="90" t="s">
        <v>364</v>
      </c>
      <c r="B598" s="14"/>
      <c r="C598" s="56"/>
      <c r="D598" s="95">
        <f>SUM(D599)</f>
        <v>0</v>
      </c>
      <c r="E598" s="241">
        <f>SUM(E599)</f>
        <v>330000</v>
      </c>
      <c r="F598" s="241">
        <f>SUM(F599)</f>
        <v>330000</v>
      </c>
      <c r="G598" s="241">
        <f>SUM(G599)</f>
        <v>0</v>
      </c>
      <c r="H598" s="62">
        <f t="shared" si="40"/>
        <v>0</v>
      </c>
      <c r="I598" s="62">
        <f t="shared" si="41"/>
        <v>0</v>
      </c>
    </row>
    <row r="599" spans="1:9">
      <c r="A599" s="129">
        <v>616</v>
      </c>
      <c r="B599" s="60">
        <v>3861</v>
      </c>
      <c r="C599" s="50" t="s">
        <v>321</v>
      </c>
      <c r="D599" s="11"/>
      <c r="E599" s="228">
        <v>330000</v>
      </c>
      <c r="F599" s="228">
        <v>330000</v>
      </c>
      <c r="G599" s="228"/>
      <c r="H599" s="107">
        <f t="shared" si="40"/>
        <v>0</v>
      </c>
      <c r="I599" s="107">
        <f t="shared" si="41"/>
        <v>0</v>
      </c>
    </row>
    <row r="600" spans="1:9" s="71" customFormat="1">
      <c r="A600" s="6" t="s">
        <v>471</v>
      </c>
      <c r="B600" s="15"/>
      <c r="C600" s="56"/>
      <c r="D600" s="227">
        <f>SUM(D601)</f>
        <v>0</v>
      </c>
      <c r="E600" s="227">
        <f>SUM(E601)</f>
        <v>0</v>
      </c>
      <c r="F600" s="227">
        <f>SUM(F601)</f>
        <v>0</v>
      </c>
      <c r="G600" s="227">
        <f>SUM(G601)</f>
        <v>0</v>
      </c>
      <c r="H600" s="62">
        <f t="shared" si="40"/>
        <v>0</v>
      </c>
      <c r="I600" s="62">
        <f t="shared" si="41"/>
        <v>0</v>
      </c>
    </row>
    <row r="601" spans="1:9">
      <c r="A601" s="55">
        <v>618</v>
      </c>
      <c r="B601" s="130">
        <v>3239</v>
      </c>
      <c r="C601" s="51" t="s">
        <v>179</v>
      </c>
      <c r="D601" s="11"/>
      <c r="E601" s="230">
        <v>0</v>
      </c>
      <c r="F601" s="230">
        <v>0</v>
      </c>
      <c r="G601" s="230"/>
      <c r="H601" s="107">
        <f t="shared" si="40"/>
        <v>0</v>
      </c>
      <c r="I601" s="107">
        <f t="shared" si="41"/>
        <v>0</v>
      </c>
    </row>
    <row r="602" spans="1:9" s="159" customFormat="1">
      <c r="A602" s="63" t="s">
        <v>365</v>
      </c>
      <c r="B602" s="28"/>
      <c r="C602" s="29"/>
      <c r="D602" s="64">
        <f>SUM(D603)</f>
        <v>0</v>
      </c>
      <c r="E602" s="242">
        <f>SUM(E603)</f>
        <v>10000</v>
      </c>
      <c r="F602" s="242">
        <f>SUM(F603)</f>
        <v>10000</v>
      </c>
      <c r="G602" s="242">
        <f>SUM(G603)</f>
        <v>0</v>
      </c>
      <c r="H602" s="62">
        <f t="shared" si="40"/>
        <v>0</v>
      </c>
      <c r="I602" s="62">
        <f t="shared" si="41"/>
        <v>0</v>
      </c>
    </row>
    <row r="603" spans="1:9" s="165" customFormat="1">
      <c r="A603" s="65">
        <v>624</v>
      </c>
      <c r="B603" s="66">
        <v>3237</v>
      </c>
      <c r="C603" s="67" t="s">
        <v>147</v>
      </c>
      <c r="D603" s="68"/>
      <c r="E603" s="243">
        <v>10000</v>
      </c>
      <c r="F603" s="243">
        <v>10000</v>
      </c>
      <c r="G603" s="243"/>
      <c r="H603" s="107">
        <f t="shared" si="40"/>
        <v>0</v>
      </c>
      <c r="I603" s="107">
        <f t="shared" si="41"/>
        <v>0</v>
      </c>
    </row>
    <row r="604" spans="1:9" s="165" customFormat="1">
      <c r="A604" s="12" t="s">
        <v>492</v>
      </c>
      <c r="B604" s="28"/>
      <c r="C604" s="105"/>
      <c r="D604" s="64">
        <f>SUM(D605)</f>
        <v>0</v>
      </c>
      <c r="E604" s="242">
        <f>SUM(E605)</f>
        <v>0</v>
      </c>
      <c r="F604" s="242">
        <f>SUM(F605)</f>
        <v>0</v>
      </c>
      <c r="G604" s="242">
        <f>SUM(G605)</f>
        <v>0</v>
      </c>
      <c r="H604" s="62">
        <f t="shared" si="40"/>
        <v>0</v>
      </c>
      <c r="I604" s="62">
        <f t="shared" si="41"/>
        <v>0</v>
      </c>
    </row>
    <row r="605" spans="1:9" s="165" customFormat="1">
      <c r="A605" s="65">
        <v>628</v>
      </c>
      <c r="B605" s="108">
        <v>3861</v>
      </c>
      <c r="C605" s="67" t="s">
        <v>321</v>
      </c>
      <c r="D605" s="68"/>
      <c r="E605" s="243">
        <v>0</v>
      </c>
      <c r="F605" s="243">
        <v>0</v>
      </c>
      <c r="G605" s="243"/>
      <c r="H605" s="107">
        <f t="shared" si="40"/>
        <v>0</v>
      </c>
      <c r="I605" s="107">
        <f t="shared" si="41"/>
        <v>0</v>
      </c>
    </row>
    <row r="606" spans="1:9" s="71" customFormat="1">
      <c r="A606" s="6" t="s">
        <v>480</v>
      </c>
      <c r="B606" s="15"/>
      <c r="C606" s="56"/>
      <c r="D606" s="47">
        <f>SUM(D607)</f>
        <v>0</v>
      </c>
      <c r="E606" s="227">
        <f>SUM(E607)</f>
        <v>0</v>
      </c>
      <c r="F606" s="227">
        <f>SUM(F607)</f>
        <v>0</v>
      </c>
      <c r="G606" s="227">
        <f>SUM(G607)</f>
        <v>0</v>
      </c>
      <c r="H606" s="62">
        <f t="shared" si="40"/>
        <v>0</v>
      </c>
      <c r="I606" s="62">
        <f t="shared" si="41"/>
        <v>0</v>
      </c>
    </row>
    <row r="607" spans="1:9">
      <c r="A607" s="60">
        <v>630</v>
      </c>
      <c r="B607" s="166">
        <v>3234</v>
      </c>
      <c r="C607" s="50" t="s">
        <v>46</v>
      </c>
      <c r="D607" s="11"/>
      <c r="E607" s="228">
        <v>0</v>
      </c>
      <c r="F607" s="228">
        <v>0</v>
      </c>
      <c r="G607" s="228"/>
      <c r="H607" s="107">
        <f t="shared" si="40"/>
        <v>0</v>
      </c>
      <c r="I607" s="107">
        <f t="shared" si="41"/>
        <v>0</v>
      </c>
    </row>
    <row r="608" spans="1:9" s="71" customFormat="1">
      <c r="A608" s="6" t="s">
        <v>454</v>
      </c>
      <c r="B608" s="15"/>
      <c r="C608" s="56"/>
      <c r="D608" s="47">
        <f>SUM(D609)</f>
        <v>0</v>
      </c>
      <c r="E608" s="227">
        <f>SUM(E609)</f>
        <v>2500000</v>
      </c>
      <c r="F608" s="227">
        <f>SUM(F609)</f>
        <v>2500000</v>
      </c>
      <c r="G608" s="227">
        <f>SUM(G609)</f>
        <v>0</v>
      </c>
      <c r="H608" s="62">
        <f t="shared" si="40"/>
        <v>0</v>
      </c>
      <c r="I608" s="62">
        <f t="shared" si="41"/>
        <v>0</v>
      </c>
    </row>
    <row r="609" spans="1:9">
      <c r="A609" s="60">
        <v>634</v>
      </c>
      <c r="B609" s="106">
        <v>4214</v>
      </c>
      <c r="C609" s="50" t="s">
        <v>449</v>
      </c>
      <c r="D609" s="11"/>
      <c r="E609" s="228">
        <v>2500000</v>
      </c>
      <c r="F609" s="228">
        <v>2500000</v>
      </c>
      <c r="G609" s="228"/>
      <c r="H609" s="107">
        <f t="shared" si="40"/>
        <v>0</v>
      </c>
      <c r="I609" s="107">
        <f t="shared" si="41"/>
        <v>0</v>
      </c>
    </row>
    <row r="610" spans="1:9" s="71" customFormat="1">
      <c r="A610" s="12" t="s">
        <v>428</v>
      </c>
      <c r="B610" s="15"/>
      <c r="C610" s="56"/>
      <c r="D610" s="47">
        <f>SUM(D611)</f>
        <v>0</v>
      </c>
      <c r="E610" s="227">
        <f>SUM(E611)</f>
        <v>0</v>
      </c>
      <c r="F610" s="227">
        <f>SUM(F611)</f>
        <v>0</v>
      </c>
      <c r="G610" s="227">
        <f>SUM(G611)</f>
        <v>0</v>
      </c>
      <c r="H610" s="62">
        <f t="shared" si="40"/>
        <v>0</v>
      </c>
      <c r="I610" s="62">
        <f t="shared" si="41"/>
        <v>0</v>
      </c>
    </row>
    <row r="611" spans="1:9">
      <c r="A611" s="55">
        <v>636</v>
      </c>
      <c r="B611" s="60">
        <v>3861</v>
      </c>
      <c r="C611" s="50" t="s">
        <v>148</v>
      </c>
      <c r="D611" s="11"/>
      <c r="E611" s="228">
        <v>0</v>
      </c>
      <c r="F611" s="228">
        <v>0</v>
      </c>
      <c r="G611" s="228"/>
      <c r="H611" s="107">
        <f t="shared" si="40"/>
        <v>0</v>
      </c>
      <c r="I611" s="107">
        <f t="shared" si="41"/>
        <v>0</v>
      </c>
    </row>
    <row r="612" spans="1:9" hidden="1">
      <c r="A612" s="90" t="s">
        <v>177</v>
      </c>
      <c r="B612" s="14"/>
      <c r="C612" s="36"/>
      <c r="D612" s="62"/>
      <c r="E612" s="244"/>
      <c r="F612" s="244"/>
      <c r="G612" s="244"/>
      <c r="H612" s="107">
        <f t="shared" si="40"/>
        <v>0</v>
      </c>
      <c r="I612" s="107">
        <f t="shared" si="41"/>
        <v>0</v>
      </c>
    </row>
    <row r="613" spans="1:9" hidden="1">
      <c r="A613" s="55">
        <v>186</v>
      </c>
      <c r="B613" s="60">
        <v>4511</v>
      </c>
      <c r="C613" s="50" t="s">
        <v>149</v>
      </c>
      <c r="D613" s="11">
        <v>0</v>
      </c>
      <c r="E613" s="228">
        <v>0</v>
      </c>
      <c r="F613" s="228">
        <v>0</v>
      </c>
      <c r="G613" s="228">
        <v>0</v>
      </c>
      <c r="H613" s="107">
        <f t="shared" si="40"/>
        <v>0</v>
      </c>
      <c r="I613" s="107">
        <f t="shared" si="41"/>
        <v>0</v>
      </c>
    </row>
    <row r="614" spans="1:9">
      <c r="A614" s="90" t="s">
        <v>427</v>
      </c>
      <c r="B614" s="91"/>
      <c r="C614" s="92"/>
      <c r="D614" s="95">
        <f>SUM(D615)</f>
        <v>0</v>
      </c>
      <c r="E614" s="241">
        <f>SUM(E615)</f>
        <v>5000</v>
      </c>
      <c r="F614" s="241">
        <f>SUM(F615)</f>
        <v>5000</v>
      </c>
      <c r="G614" s="241">
        <f>SUM(G615)</f>
        <v>0</v>
      </c>
      <c r="H614" s="62">
        <f t="shared" si="40"/>
        <v>0</v>
      </c>
      <c r="I614" s="62">
        <f t="shared" si="41"/>
        <v>0</v>
      </c>
    </row>
    <row r="615" spans="1:9">
      <c r="A615" s="55">
        <v>638</v>
      </c>
      <c r="B615" s="60">
        <v>3237</v>
      </c>
      <c r="C615" s="50" t="s">
        <v>424</v>
      </c>
      <c r="D615" s="11"/>
      <c r="E615" s="228">
        <v>5000</v>
      </c>
      <c r="F615" s="228">
        <v>5000</v>
      </c>
      <c r="G615" s="228"/>
      <c r="H615" s="107">
        <f t="shared" si="40"/>
        <v>0</v>
      </c>
      <c r="I615" s="107">
        <f t="shared" si="41"/>
        <v>0</v>
      </c>
    </row>
    <row r="616" spans="1:9" s="71" customFormat="1">
      <c r="A616" s="12" t="s">
        <v>425</v>
      </c>
      <c r="B616" s="15"/>
      <c r="C616" s="56"/>
      <c r="D616" s="47">
        <f>SUM(D617)</f>
        <v>9000</v>
      </c>
      <c r="E616" s="227">
        <f>SUM(E617)</f>
        <v>500000</v>
      </c>
      <c r="F616" s="227">
        <f>SUM(F617)</f>
        <v>500000</v>
      </c>
      <c r="G616" s="227">
        <f>SUM(G617)</f>
        <v>0</v>
      </c>
      <c r="H616" s="62">
        <f t="shared" si="40"/>
        <v>0</v>
      </c>
      <c r="I616" s="62">
        <f t="shared" si="41"/>
        <v>0</v>
      </c>
    </row>
    <row r="617" spans="1:9">
      <c r="A617" s="60">
        <v>640</v>
      </c>
      <c r="B617" s="60">
        <v>4511</v>
      </c>
      <c r="C617" s="50" t="s">
        <v>149</v>
      </c>
      <c r="D617" s="11">
        <v>9000</v>
      </c>
      <c r="E617" s="228">
        <v>500000</v>
      </c>
      <c r="F617" s="228">
        <v>500000</v>
      </c>
      <c r="G617" s="228"/>
      <c r="H617" s="107">
        <f t="shared" si="40"/>
        <v>0</v>
      </c>
      <c r="I617" s="107">
        <f t="shared" si="41"/>
        <v>0</v>
      </c>
    </row>
    <row r="618" spans="1:9">
      <c r="A618" s="93" t="s">
        <v>426</v>
      </c>
      <c r="B618" s="91"/>
      <c r="C618" s="94"/>
      <c r="D618" s="47">
        <f>SUM(D619)</f>
        <v>0</v>
      </c>
      <c r="E618" s="227">
        <f>SUM(E619)</f>
        <v>0</v>
      </c>
      <c r="F618" s="227">
        <f>SUM(F619)</f>
        <v>0</v>
      </c>
      <c r="G618" s="227">
        <f>SUM(G619)</f>
        <v>0</v>
      </c>
      <c r="H618" s="62">
        <f t="shared" si="40"/>
        <v>0</v>
      </c>
      <c r="I618" s="62">
        <f t="shared" si="41"/>
        <v>0</v>
      </c>
    </row>
    <row r="619" spans="1:9">
      <c r="A619" s="60">
        <v>642</v>
      </c>
      <c r="B619" s="60">
        <v>4111</v>
      </c>
      <c r="C619" s="50" t="s">
        <v>32</v>
      </c>
      <c r="D619" s="11"/>
      <c r="E619" s="228">
        <v>0</v>
      </c>
      <c r="F619" s="228">
        <v>0</v>
      </c>
      <c r="G619" s="228"/>
      <c r="H619" s="107">
        <f t="shared" si="40"/>
        <v>0</v>
      </c>
      <c r="I619" s="107">
        <f t="shared" si="41"/>
        <v>0</v>
      </c>
    </row>
    <row r="620" spans="1:9">
      <c r="A620" s="93" t="s">
        <v>502</v>
      </c>
      <c r="B620" s="91"/>
      <c r="C620" s="92"/>
      <c r="D620" s="95">
        <f>SUM(D621)</f>
        <v>0</v>
      </c>
      <c r="E620" s="241">
        <f>SUM(E621)</f>
        <v>0</v>
      </c>
      <c r="F620" s="241">
        <f>SUM(F621)</f>
        <v>0</v>
      </c>
      <c r="G620" s="241">
        <f>SUM(G621)</f>
        <v>0</v>
      </c>
      <c r="H620" s="62">
        <f t="shared" si="40"/>
        <v>0</v>
      </c>
      <c r="I620" s="62">
        <f t="shared" si="41"/>
        <v>0</v>
      </c>
    </row>
    <row r="621" spans="1:9">
      <c r="A621" s="60">
        <v>646</v>
      </c>
      <c r="B621" s="60">
        <v>4227</v>
      </c>
      <c r="C621" s="51" t="s">
        <v>503</v>
      </c>
      <c r="D621" s="11"/>
      <c r="E621" s="228">
        <v>0</v>
      </c>
      <c r="F621" s="228">
        <v>0</v>
      </c>
      <c r="G621" s="228"/>
      <c r="H621" s="107">
        <f t="shared" si="40"/>
        <v>0</v>
      </c>
      <c r="I621" s="107">
        <f t="shared" si="41"/>
        <v>0</v>
      </c>
    </row>
    <row r="622" spans="1:9">
      <c r="A622" s="97" t="s">
        <v>0</v>
      </c>
      <c r="B622" s="98"/>
      <c r="C622" s="99"/>
      <c r="D622" s="95">
        <f>SUM(D623)</f>
        <v>0</v>
      </c>
      <c r="E622" s="241">
        <f>SUM(E623)</f>
        <v>10000</v>
      </c>
      <c r="F622" s="241">
        <f>SUM(F623)</f>
        <v>10000</v>
      </c>
      <c r="G622" s="241">
        <f>SUM(G623)</f>
        <v>0</v>
      </c>
      <c r="H622" s="62">
        <f t="shared" si="40"/>
        <v>0</v>
      </c>
      <c r="I622" s="62">
        <f t="shared" si="41"/>
        <v>0</v>
      </c>
    </row>
    <row r="623" spans="1:9">
      <c r="A623" s="60">
        <v>650</v>
      </c>
      <c r="B623" s="60">
        <v>3512</v>
      </c>
      <c r="C623" s="51" t="s">
        <v>78</v>
      </c>
      <c r="D623" s="11"/>
      <c r="E623" s="228">
        <v>10000</v>
      </c>
      <c r="F623" s="228">
        <v>10000</v>
      </c>
      <c r="G623" s="228"/>
      <c r="H623" s="107">
        <f t="shared" si="40"/>
        <v>0</v>
      </c>
      <c r="I623" s="107">
        <f t="shared" si="41"/>
        <v>0</v>
      </c>
    </row>
    <row r="624" spans="1:9">
      <c r="A624" s="97" t="s">
        <v>1</v>
      </c>
      <c r="B624" s="100"/>
      <c r="C624" s="99"/>
      <c r="D624" s="101">
        <f>SUM(D625)</f>
        <v>0</v>
      </c>
      <c r="E624" s="245">
        <f>SUM(E625)</f>
        <v>0</v>
      </c>
      <c r="F624" s="245">
        <f>SUM(F625)</f>
        <v>0</v>
      </c>
      <c r="G624" s="245">
        <f>SUM(G625)</f>
        <v>0</v>
      </c>
      <c r="H624" s="62">
        <f t="shared" si="40"/>
        <v>0</v>
      </c>
      <c r="I624" s="62">
        <f t="shared" si="41"/>
        <v>0</v>
      </c>
    </row>
    <row r="625" spans="1:9">
      <c r="A625" s="60">
        <v>654</v>
      </c>
      <c r="B625" s="60">
        <v>4214</v>
      </c>
      <c r="C625" s="51" t="s">
        <v>34</v>
      </c>
      <c r="D625" s="11"/>
      <c r="E625" s="228">
        <v>0</v>
      </c>
      <c r="F625" s="228">
        <v>0</v>
      </c>
      <c r="G625" s="228"/>
      <c r="H625" s="107">
        <f t="shared" si="40"/>
        <v>0</v>
      </c>
      <c r="I625" s="107">
        <f t="shared" si="41"/>
        <v>0</v>
      </c>
    </row>
    <row r="626" spans="1:9">
      <c r="A626" s="97" t="s">
        <v>381</v>
      </c>
      <c r="B626" s="98"/>
      <c r="C626" s="99"/>
      <c r="D626" s="95">
        <f>SUM(D627)</f>
        <v>17451.189999999999</v>
      </c>
      <c r="E626" s="241">
        <f>SUM(E627)</f>
        <v>172500</v>
      </c>
      <c r="F626" s="241">
        <f>SUM(F627)</f>
        <v>172500</v>
      </c>
      <c r="G626" s="241">
        <f>SUM(G627)</f>
        <v>20000</v>
      </c>
      <c r="H626" s="62">
        <f t="shared" si="40"/>
        <v>114.60536502095273</v>
      </c>
      <c r="I626" s="62">
        <f t="shared" si="41"/>
        <v>11.594202898550725</v>
      </c>
    </row>
    <row r="627" spans="1:9">
      <c r="A627" s="60">
        <v>656</v>
      </c>
      <c r="B627" s="106">
        <v>3239</v>
      </c>
      <c r="C627" s="51" t="s">
        <v>179</v>
      </c>
      <c r="D627" s="11">
        <v>17451.189999999999</v>
      </c>
      <c r="E627" s="230">
        <v>172500</v>
      </c>
      <c r="F627" s="230">
        <v>172500</v>
      </c>
      <c r="G627" s="230">
        <v>20000</v>
      </c>
      <c r="H627" s="107">
        <f t="shared" si="40"/>
        <v>114.60536502095273</v>
      </c>
      <c r="I627" s="107">
        <f t="shared" si="41"/>
        <v>11.594202898550725</v>
      </c>
    </row>
    <row r="628" spans="1:9" s="71" customFormat="1">
      <c r="A628" s="197" t="s">
        <v>344</v>
      </c>
      <c r="B628" s="198"/>
      <c r="C628" s="199"/>
      <c r="D628" s="194">
        <f>SUM(D629+D647)</f>
        <v>17193.87</v>
      </c>
      <c r="E628" s="226">
        <f>SUM(E629+E647)</f>
        <v>62600</v>
      </c>
      <c r="F628" s="226">
        <f>SUM(F629+F647)</f>
        <v>62600</v>
      </c>
      <c r="G628" s="226">
        <f>SUM(G629+G647)</f>
        <v>36394.28</v>
      </c>
      <c r="H628" s="193">
        <f t="shared" si="40"/>
        <v>211.67008939814016</v>
      </c>
      <c r="I628" s="193">
        <f t="shared" si="41"/>
        <v>58.137827476038339</v>
      </c>
    </row>
    <row r="629" spans="1:9" s="71" customFormat="1">
      <c r="A629" s="6" t="s">
        <v>493</v>
      </c>
      <c r="B629" s="15"/>
      <c r="C629" s="56"/>
      <c r="D629" s="47">
        <f>SUM(D630)</f>
        <v>16312.5</v>
      </c>
      <c r="E629" s="227">
        <f>SUM(E630)</f>
        <v>57600</v>
      </c>
      <c r="F629" s="227">
        <f>SUM(F630)</f>
        <v>57600</v>
      </c>
      <c r="G629" s="227">
        <f>SUM(G630)</f>
        <v>35816.97</v>
      </c>
      <c r="H629" s="62">
        <f t="shared" si="40"/>
        <v>219.56763218390805</v>
      </c>
      <c r="I629" s="62">
        <f t="shared" si="41"/>
        <v>62.182239583333335</v>
      </c>
    </row>
    <row r="630" spans="1:9" s="71" customFormat="1">
      <c r="A630" s="209"/>
      <c r="B630" s="175">
        <v>3</v>
      </c>
      <c r="C630" s="218" t="s">
        <v>108</v>
      </c>
      <c r="D630" s="177">
        <f>SUM(D631+D638)</f>
        <v>16312.5</v>
      </c>
      <c r="E630" s="237">
        <f>SUM(E631+E638)</f>
        <v>57600</v>
      </c>
      <c r="F630" s="237">
        <f>SUM(F631+F638)</f>
        <v>57600</v>
      </c>
      <c r="G630" s="237">
        <f>SUM(G631+G638)</f>
        <v>35816.97</v>
      </c>
      <c r="H630" s="347">
        <f t="shared" si="40"/>
        <v>219.56763218390805</v>
      </c>
      <c r="I630" s="348">
        <f t="shared" si="41"/>
        <v>62.182239583333335</v>
      </c>
    </row>
    <row r="631" spans="1:9" s="71" customFormat="1">
      <c r="A631" s="262"/>
      <c r="B631" s="263">
        <v>35</v>
      </c>
      <c r="C631" s="264" t="s">
        <v>17</v>
      </c>
      <c r="D631" s="265">
        <f>SUM(D632:D637)</f>
        <v>12312.5</v>
      </c>
      <c r="E631" s="281">
        <f>SUM(E632:E637)</f>
        <v>29000</v>
      </c>
      <c r="F631" s="281">
        <f>SUM(F632:F637)</f>
        <v>29000</v>
      </c>
      <c r="G631" s="281">
        <f>SUM(G632:G637)</f>
        <v>14216.97</v>
      </c>
      <c r="H631" s="349">
        <f t="shared" si="40"/>
        <v>115.46777664974618</v>
      </c>
      <c r="I631" s="352">
        <f t="shared" si="41"/>
        <v>49.024034482758616</v>
      </c>
    </row>
    <row r="632" spans="1:9">
      <c r="A632" s="60">
        <v>660</v>
      </c>
      <c r="B632" s="60">
        <v>3522</v>
      </c>
      <c r="C632" s="50" t="s">
        <v>159</v>
      </c>
      <c r="D632" s="11">
        <v>9812.5</v>
      </c>
      <c r="E632" s="228">
        <v>18000</v>
      </c>
      <c r="F632" s="228">
        <v>18000</v>
      </c>
      <c r="G632" s="228">
        <v>11774.98</v>
      </c>
      <c r="H632" s="107">
        <f t="shared" si="40"/>
        <v>119.99979617834396</v>
      </c>
      <c r="I632" s="107">
        <f t="shared" si="41"/>
        <v>65.416555555555561</v>
      </c>
    </row>
    <row r="633" spans="1:9">
      <c r="A633" s="60">
        <v>663</v>
      </c>
      <c r="B633" s="60">
        <v>3523</v>
      </c>
      <c r="C633" s="50" t="s">
        <v>150</v>
      </c>
      <c r="D633" s="11">
        <v>0</v>
      </c>
      <c r="E633" s="228">
        <v>0</v>
      </c>
      <c r="F633" s="228">
        <v>0</v>
      </c>
      <c r="G633" s="228">
        <v>0</v>
      </c>
      <c r="H633" s="107">
        <f t="shared" si="40"/>
        <v>0</v>
      </c>
      <c r="I633" s="107">
        <f t="shared" si="41"/>
        <v>0</v>
      </c>
    </row>
    <row r="634" spans="1:9">
      <c r="A634" s="60">
        <v>664</v>
      </c>
      <c r="B634" s="60">
        <v>3523</v>
      </c>
      <c r="C634" s="50" t="s">
        <v>331</v>
      </c>
      <c r="D634" s="11">
        <v>0</v>
      </c>
      <c r="E634" s="228">
        <v>5000</v>
      </c>
      <c r="F634" s="228">
        <v>5000</v>
      </c>
      <c r="G634" s="228">
        <v>541.99</v>
      </c>
      <c r="H634" s="107">
        <v>0</v>
      </c>
      <c r="I634" s="107">
        <f t="shared" ref="I634:I697" si="44">IF(G634&gt;0,G634/F634*100,0)</f>
        <v>10.8398</v>
      </c>
    </row>
    <row r="635" spans="1:9">
      <c r="A635" s="60">
        <v>665</v>
      </c>
      <c r="B635" s="60">
        <v>3523</v>
      </c>
      <c r="C635" s="50" t="s">
        <v>188</v>
      </c>
      <c r="D635" s="11">
        <v>0</v>
      </c>
      <c r="E635" s="228">
        <v>0</v>
      </c>
      <c r="F635" s="228">
        <v>0</v>
      </c>
      <c r="G635" s="228">
        <v>0</v>
      </c>
      <c r="H635" s="107">
        <f t="shared" ref="H635:H697" si="45">IF(G635&gt;0,G635/D635*100,0)</f>
        <v>0</v>
      </c>
      <c r="I635" s="107">
        <f t="shared" si="44"/>
        <v>0</v>
      </c>
    </row>
    <row r="636" spans="1:9">
      <c r="A636" s="60">
        <v>667</v>
      </c>
      <c r="B636" s="60">
        <v>3523</v>
      </c>
      <c r="C636" s="50" t="s">
        <v>219</v>
      </c>
      <c r="D636" s="11">
        <v>2500</v>
      </c>
      <c r="E636" s="228">
        <v>6000</v>
      </c>
      <c r="F636" s="228">
        <v>6000</v>
      </c>
      <c r="G636" s="228">
        <v>1900</v>
      </c>
      <c r="H636" s="107">
        <f t="shared" si="45"/>
        <v>76</v>
      </c>
      <c r="I636" s="107">
        <f t="shared" si="44"/>
        <v>31.666666666666664</v>
      </c>
    </row>
    <row r="637" spans="1:9" ht="12" customHeight="1">
      <c r="A637" s="60">
        <v>671</v>
      </c>
      <c r="B637" s="60">
        <v>3523</v>
      </c>
      <c r="C637" s="50" t="s">
        <v>229</v>
      </c>
      <c r="D637" s="11">
        <v>0</v>
      </c>
      <c r="E637" s="228">
        <v>0</v>
      </c>
      <c r="F637" s="228">
        <v>0</v>
      </c>
      <c r="G637" s="228">
        <v>0</v>
      </c>
      <c r="H637" s="347">
        <f t="shared" si="45"/>
        <v>0</v>
      </c>
      <c r="I637" s="348">
        <f t="shared" si="44"/>
        <v>0</v>
      </c>
    </row>
    <row r="638" spans="1:9" s="71" customFormat="1" ht="12" customHeight="1">
      <c r="A638" s="271"/>
      <c r="B638" s="271">
        <v>38</v>
      </c>
      <c r="C638" s="272" t="s">
        <v>414</v>
      </c>
      <c r="D638" s="273">
        <f>SUM(D639:D646)</f>
        <v>4000</v>
      </c>
      <c r="E638" s="273">
        <f>SUM(E639:E646)</f>
        <v>28600</v>
      </c>
      <c r="F638" s="273">
        <f>SUM(F639:F646)</f>
        <v>28600</v>
      </c>
      <c r="G638" s="273">
        <f>SUM(G639:G646)</f>
        <v>21600</v>
      </c>
      <c r="H638" s="348">
        <f t="shared" si="45"/>
        <v>540</v>
      </c>
      <c r="I638" s="348">
        <f t="shared" si="44"/>
        <v>75.52447552447552</v>
      </c>
    </row>
    <row r="639" spans="1:9">
      <c r="A639" s="60">
        <v>662</v>
      </c>
      <c r="B639" s="60">
        <v>3811</v>
      </c>
      <c r="C639" s="50" t="s">
        <v>495</v>
      </c>
      <c r="D639" s="11"/>
      <c r="E639" s="228">
        <v>0</v>
      </c>
      <c r="F639" s="228">
        <v>0</v>
      </c>
      <c r="G639" s="228">
        <v>0</v>
      </c>
      <c r="H639" s="107">
        <f t="shared" si="45"/>
        <v>0</v>
      </c>
      <c r="I639" s="107">
        <f t="shared" si="44"/>
        <v>0</v>
      </c>
    </row>
    <row r="640" spans="1:9">
      <c r="A640" s="153" t="s">
        <v>307</v>
      </c>
      <c r="B640" s="106">
        <v>3811</v>
      </c>
      <c r="C640" s="50" t="s">
        <v>496</v>
      </c>
      <c r="D640" s="11">
        <v>1000</v>
      </c>
      <c r="E640" s="228">
        <v>2500</v>
      </c>
      <c r="F640" s="228">
        <v>2500</v>
      </c>
      <c r="G640" s="228">
        <v>5500</v>
      </c>
      <c r="H640" s="107">
        <f t="shared" si="45"/>
        <v>550</v>
      </c>
      <c r="I640" s="107">
        <f t="shared" si="44"/>
        <v>220.00000000000003</v>
      </c>
    </row>
    <row r="641" spans="1:9">
      <c r="A641" s="153" t="s">
        <v>306</v>
      </c>
      <c r="B641" s="106">
        <v>3811</v>
      </c>
      <c r="C641" s="50" t="s">
        <v>497</v>
      </c>
      <c r="D641" s="11">
        <v>1000</v>
      </c>
      <c r="E641" s="228">
        <v>2500</v>
      </c>
      <c r="F641" s="228">
        <v>2500</v>
      </c>
      <c r="G641" s="228">
        <v>2500</v>
      </c>
      <c r="H641" s="107">
        <f t="shared" si="45"/>
        <v>250</v>
      </c>
      <c r="I641" s="107">
        <f t="shared" si="44"/>
        <v>100</v>
      </c>
    </row>
    <row r="642" spans="1:9" ht="12" customHeight="1">
      <c r="A642" s="60">
        <v>672</v>
      </c>
      <c r="B642" s="60">
        <v>3811</v>
      </c>
      <c r="C642" s="50" t="s">
        <v>230</v>
      </c>
      <c r="D642" s="11"/>
      <c r="E642" s="228">
        <v>0</v>
      </c>
      <c r="F642" s="228">
        <v>0</v>
      </c>
      <c r="G642" s="228">
        <v>0</v>
      </c>
      <c r="H642" s="107">
        <f t="shared" si="45"/>
        <v>0</v>
      </c>
      <c r="I642" s="107">
        <f t="shared" si="44"/>
        <v>0</v>
      </c>
    </row>
    <row r="643" spans="1:9">
      <c r="A643" s="60">
        <v>666</v>
      </c>
      <c r="B643" s="60">
        <v>3811</v>
      </c>
      <c r="C643" s="50" t="s">
        <v>313</v>
      </c>
      <c r="D643" s="11"/>
      <c r="E643" s="228">
        <v>10000</v>
      </c>
      <c r="F643" s="228">
        <v>10000</v>
      </c>
      <c r="G643" s="228">
        <v>0</v>
      </c>
      <c r="H643" s="107">
        <f t="shared" si="45"/>
        <v>0</v>
      </c>
      <c r="I643" s="107">
        <f t="shared" si="44"/>
        <v>0</v>
      </c>
    </row>
    <row r="644" spans="1:9">
      <c r="A644" s="60">
        <v>668</v>
      </c>
      <c r="B644" s="106">
        <v>3811</v>
      </c>
      <c r="C644" s="128" t="s">
        <v>234</v>
      </c>
      <c r="D644" s="11"/>
      <c r="E644" s="228">
        <v>10000</v>
      </c>
      <c r="F644" s="228">
        <v>10000</v>
      </c>
      <c r="G644" s="228">
        <v>10000</v>
      </c>
      <c r="H644" s="107">
        <v>0</v>
      </c>
      <c r="I644" s="107">
        <f t="shared" si="44"/>
        <v>100</v>
      </c>
    </row>
    <row r="645" spans="1:9" ht="12" customHeight="1">
      <c r="A645" s="60">
        <v>670</v>
      </c>
      <c r="B645" s="60">
        <v>3822</v>
      </c>
      <c r="C645" s="50" t="s">
        <v>385</v>
      </c>
      <c r="D645" s="11"/>
      <c r="E645" s="228">
        <v>0</v>
      </c>
      <c r="F645" s="228">
        <v>0</v>
      </c>
      <c r="G645" s="228">
        <v>0</v>
      </c>
      <c r="H645" s="107">
        <f t="shared" si="45"/>
        <v>0</v>
      </c>
      <c r="I645" s="107">
        <f t="shared" si="44"/>
        <v>0</v>
      </c>
    </row>
    <row r="646" spans="1:9">
      <c r="A646" s="106">
        <v>724</v>
      </c>
      <c r="B646" s="106">
        <v>3811</v>
      </c>
      <c r="C646" s="128" t="s">
        <v>443</v>
      </c>
      <c r="D646" s="107">
        <v>2000</v>
      </c>
      <c r="E646" s="230">
        <v>3600</v>
      </c>
      <c r="F646" s="230">
        <v>3600</v>
      </c>
      <c r="G646" s="230">
        <v>3600</v>
      </c>
      <c r="H646" s="107">
        <f t="shared" si="45"/>
        <v>180</v>
      </c>
      <c r="I646" s="107">
        <f t="shared" si="44"/>
        <v>100</v>
      </c>
    </row>
    <row r="647" spans="1:9" s="71" customFormat="1">
      <c r="A647" s="6" t="s">
        <v>2</v>
      </c>
      <c r="B647" s="15"/>
      <c r="C647" s="56"/>
      <c r="D647" s="47">
        <f t="shared" ref="D647:G649" si="46">SUM(D648)</f>
        <v>881.37</v>
      </c>
      <c r="E647" s="227">
        <f t="shared" si="46"/>
        <v>5000</v>
      </c>
      <c r="F647" s="227">
        <f t="shared" si="46"/>
        <v>5000</v>
      </c>
      <c r="G647" s="227">
        <f t="shared" si="46"/>
        <v>577.30999999999995</v>
      </c>
      <c r="H647" s="62">
        <f t="shared" si="45"/>
        <v>65.501435265552487</v>
      </c>
      <c r="I647" s="62">
        <f t="shared" si="44"/>
        <v>11.546199999999999</v>
      </c>
    </row>
    <row r="648" spans="1:9" s="71" customFormat="1">
      <c r="A648" s="209"/>
      <c r="B648" s="175">
        <v>3</v>
      </c>
      <c r="C648" s="218" t="s">
        <v>108</v>
      </c>
      <c r="D648" s="177">
        <f t="shared" si="46"/>
        <v>881.37</v>
      </c>
      <c r="E648" s="237">
        <f t="shared" si="46"/>
        <v>5000</v>
      </c>
      <c r="F648" s="237">
        <f t="shared" si="46"/>
        <v>5000</v>
      </c>
      <c r="G648" s="237">
        <f t="shared" si="46"/>
        <v>577.30999999999995</v>
      </c>
      <c r="H648" s="107">
        <f t="shared" si="45"/>
        <v>65.501435265552487</v>
      </c>
      <c r="I648" s="107">
        <f t="shared" si="44"/>
        <v>11.546199999999999</v>
      </c>
    </row>
    <row r="649" spans="1:9" s="71" customFormat="1">
      <c r="A649" s="262"/>
      <c r="B649" s="263">
        <v>35</v>
      </c>
      <c r="C649" s="264" t="s">
        <v>17</v>
      </c>
      <c r="D649" s="265">
        <f t="shared" si="46"/>
        <v>881.37</v>
      </c>
      <c r="E649" s="281">
        <f t="shared" si="46"/>
        <v>5000</v>
      </c>
      <c r="F649" s="281">
        <f t="shared" si="46"/>
        <v>5000</v>
      </c>
      <c r="G649" s="281">
        <f t="shared" si="46"/>
        <v>577.30999999999995</v>
      </c>
      <c r="H649" s="107">
        <f t="shared" si="45"/>
        <v>65.501435265552487</v>
      </c>
      <c r="I649" s="107">
        <f t="shared" si="44"/>
        <v>11.546199999999999</v>
      </c>
    </row>
    <row r="650" spans="1:9">
      <c r="A650" s="60">
        <v>675</v>
      </c>
      <c r="B650" s="66">
        <v>3523</v>
      </c>
      <c r="C650" s="69" t="s">
        <v>237</v>
      </c>
      <c r="D650" s="70">
        <v>881.37</v>
      </c>
      <c r="E650" s="246">
        <v>5000</v>
      </c>
      <c r="F650" s="246">
        <v>5000</v>
      </c>
      <c r="G650" s="246">
        <v>577.30999999999995</v>
      </c>
      <c r="H650" s="107">
        <f t="shared" si="45"/>
        <v>65.501435265552487</v>
      </c>
      <c r="I650" s="107">
        <f t="shared" si="44"/>
        <v>11.546199999999999</v>
      </c>
    </row>
    <row r="651" spans="1:9" s="71" customFormat="1">
      <c r="A651" s="200" t="s">
        <v>345</v>
      </c>
      <c r="B651" s="198"/>
      <c r="C651" s="199"/>
      <c r="D651" s="194">
        <f>D652+D661</f>
        <v>144677.64000000001</v>
      </c>
      <c r="E651" s="226">
        <f>E652+E661</f>
        <v>355300</v>
      </c>
      <c r="F651" s="226">
        <f>F652+F661</f>
        <v>355300</v>
      </c>
      <c r="G651" s="226">
        <f>G652+G661</f>
        <v>161464.56</v>
      </c>
      <c r="H651" s="193">
        <f t="shared" si="45"/>
        <v>111.60298163558653</v>
      </c>
      <c r="I651" s="193">
        <f t="shared" si="44"/>
        <v>45.444570785251898</v>
      </c>
    </row>
    <row r="652" spans="1:9" s="71" customFormat="1">
      <c r="A652" s="12" t="s">
        <v>3</v>
      </c>
      <c r="B652" s="15"/>
      <c r="C652" s="56"/>
      <c r="D652" s="35">
        <f t="shared" ref="D652:G653" si="47">SUM(D653)</f>
        <v>115177.64</v>
      </c>
      <c r="E652" s="232">
        <f t="shared" si="47"/>
        <v>300000</v>
      </c>
      <c r="F652" s="232">
        <f t="shared" si="47"/>
        <v>300000</v>
      </c>
      <c r="G652" s="232">
        <f t="shared" si="47"/>
        <v>134964.56</v>
      </c>
      <c r="H652" s="62">
        <f t="shared" si="45"/>
        <v>117.17948032274319</v>
      </c>
      <c r="I652" s="62">
        <f t="shared" si="44"/>
        <v>44.988186666666671</v>
      </c>
    </row>
    <row r="653" spans="1:9" s="71" customFormat="1">
      <c r="B653" s="175">
        <v>3</v>
      </c>
      <c r="C653" s="218" t="s">
        <v>108</v>
      </c>
      <c r="D653" s="178">
        <f t="shared" si="47"/>
        <v>115177.64</v>
      </c>
      <c r="E653" s="239">
        <f t="shared" si="47"/>
        <v>300000</v>
      </c>
      <c r="F653" s="239">
        <f t="shared" si="47"/>
        <v>300000</v>
      </c>
      <c r="G653" s="239">
        <f t="shared" si="47"/>
        <v>134964.56</v>
      </c>
      <c r="H653" s="347">
        <f t="shared" si="45"/>
        <v>117.17948032274319</v>
      </c>
      <c r="I653" s="348">
        <f t="shared" si="44"/>
        <v>44.988186666666671</v>
      </c>
    </row>
    <row r="654" spans="1:9" s="71" customFormat="1">
      <c r="A654" s="266"/>
      <c r="B654" s="263">
        <v>37</v>
      </c>
      <c r="C654" s="272" t="s">
        <v>415</v>
      </c>
      <c r="D654" s="274">
        <f>SUM(D655:D660)</f>
        <v>115177.64</v>
      </c>
      <c r="E654" s="287">
        <f>SUM(E655:E660)</f>
        <v>300000</v>
      </c>
      <c r="F654" s="287">
        <f>SUM(F655:F660)</f>
        <v>300000</v>
      </c>
      <c r="G654" s="287">
        <f>SUM(G655:G660)</f>
        <v>134964.56</v>
      </c>
      <c r="H654" s="349">
        <f t="shared" si="45"/>
        <v>117.17948032274319</v>
      </c>
      <c r="I654" s="352">
        <f t="shared" si="44"/>
        <v>44.988186666666671</v>
      </c>
    </row>
    <row r="655" spans="1:9">
      <c r="A655" s="60">
        <v>700</v>
      </c>
      <c r="B655" s="60">
        <v>3721</v>
      </c>
      <c r="C655" s="50" t="s">
        <v>57</v>
      </c>
      <c r="D655" s="11">
        <v>10504.7</v>
      </c>
      <c r="E655" s="228">
        <v>31000</v>
      </c>
      <c r="F655" s="228">
        <v>31000</v>
      </c>
      <c r="G655" s="228">
        <v>29508.59</v>
      </c>
      <c r="H655" s="107">
        <f t="shared" si="45"/>
        <v>280.90845050310816</v>
      </c>
      <c r="I655" s="107">
        <f t="shared" si="44"/>
        <v>95.189000000000007</v>
      </c>
    </row>
    <row r="656" spans="1:9">
      <c r="A656" s="60">
        <v>701</v>
      </c>
      <c r="B656" s="60">
        <v>3721</v>
      </c>
      <c r="C656" s="50" t="s">
        <v>222</v>
      </c>
      <c r="D656" s="11">
        <v>0</v>
      </c>
      <c r="E656" s="228">
        <v>38000</v>
      </c>
      <c r="F656" s="228">
        <v>38000</v>
      </c>
      <c r="G656" s="228">
        <v>0</v>
      </c>
      <c r="H656" s="107">
        <f t="shared" si="45"/>
        <v>0</v>
      </c>
      <c r="I656" s="107">
        <f t="shared" si="44"/>
        <v>0</v>
      </c>
    </row>
    <row r="657" spans="1:9">
      <c r="A657" s="60">
        <v>702</v>
      </c>
      <c r="B657" s="60">
        <v>3722</v>
      </c>
      <c r="C657" s="50" t="s">
        <v>220</v>
      </c>
      <c r="D657" s="11">
        <v>52190</v>
      </c>
      <c r="E657" s="228">
        <v>108000</v>
      </c>
      <c r="F657" s="228">
        <v>108000</v>
      </c>
      <c r="G657" s="228">
        <v>55803.5</v>
      </c>
      <c r="H657" s="107">
        <f t="shared" si="45"/>
        <v>106.92374018011112</v>
      </c>
      <c r="I657" s="107">
        <f t="shared" si="44"/>
        <v>51.669907407407415</v>
      </c>
    </row>
    <row r="658" spans="1:9">
      <c r="A658" s="60">
        <v>703</v>
      </c>
      <c r="B658" s="60">
        <v>3722</v>
      </c>
      <c r="C658" s="50" t="s">
        <v>221</v>
      </c>
      <c r="D658" s="11">
        <v>24282.94</v>
      </c>
      <c r="E658" s="228">
        <v>60000</v>
      </c>
      <c r="F658" s="228">
        <v>60000</v>
      </c>
      <c r="G658" s="228">
        <v>27652.47</v>
      </c>
      <c r="H658" s="107">
        <f t="shared" si="45"/>
        <v>113.87612043681696</v>
      </c>
      <c r="I658" s="107">
        <f t="shared" si="44"/>
        <v>46.087450000000004</v>
      </c>
    </row>
    <row r="659" spans="1:9">
      <c r="A659" s="60">
        <v>704</v>
      </c>
      <c r="B659" s="60">
        <v>3721</v>
      </c>
      <c r="C659" s="50" t="s">
        <v>236</v>
      </c>
      <c r="D659" s="11">
        <v>28200</v>
      </c>
      <c r="E659" s="228">
        <v>63000</v>
      </c>
      <c r="F659" s="228">
        <v>63000</v>
      </c>
      <c r="G659" s="228">
        <v>22000</v>
      </c>
      <c r="H659" s="107">
        <f t="shared" si="45"/>
        <v>78.01418439716312</v>
      </c>
      <c r="I659" s="107">
        <f t="shared" si="44"/>
        <v>34.920634920634917</v>
      </c>
    </row>
    <row r="660" spans="1:9">
      <c r="A660" s="60" t="s">
        <v>248</v>
      </c>
      <c r="B660" s="60">
        <v>3721</v>
      </c>
      <c r="C660" s="50" t="s">
        <v>247</v>
      </c>
      <c r="D660" s="11">
        <v>0</v>
      </c>
      <c r="E660" s="228">
        <v>0</v>
      </c>
      <c r="F660" s="228">
        <v>0</v>
      </c>
      <c r="G660" s="228">
        <v>0</v>
      </c>
      <c r="H660" s="107">
        <f t="shared" si="45"/>
        <v>0</v>
      </c>
      <c r="I660" s="107">
        <f t="shared" si="44"/>
        <v>0</v>
      </c>
    </row>
    <row r="661" spans="1:9" s="71" customFormat="1">
      <c r="A661" s="12" t="s">
        <v>4</v>
      </c>
      <c r="B661" s="15"/>
      <c r="C661" s="56"/>
      <c r="D661" s="47">
        <f t="shared" ref="D661:G662" si="48">SUM(D662)</f>
        <v>29500</v>
      </c>
      <c r="E661" s="227">
        <f t="shared" si="48"/>
        <v>55300</v>
      </c>
      <c r="F661" s="227">
        <f t="shared" si="48"/>
        <v>55300</v>
      </c>
      <c r="G661" s="227">
        <f t="shared" si="48"/>
        <v>26500</v>
      </c>
      <c r="H661" s="62">
        <f t="shared" si="45"/>
        <v>89.830508474576277</v>
      </c>
      <c r="I661" s="62">
        <f t="shared" si="44"/>
        <v>47.920433996383366</v>
      </c>
    </row>
    <row r="662" spans="1:9" s="71" customFormat="1">
      <c r="B662" s="175">
        <v>3</v>
      </c>
      <c r="C662" s="218" t="s">
        <v>108</v>
      </c>
      <c r="D662" s="177">
        <f t="shared" si="48"/>
        <v>29500</v>
      </c>
      <c r="E662" s="237">
        <f t="shared" si="48"/>
        <v>55300</v>
      </c>
      <c r="F662" s="237">
        <f t="shared" si="48"/>
        <v>55300</v>
      </c>
      <c r="G662" s="237">
        <f t="shared" si="48"/>
        <v>26500</v>
      </c>
      <c r="H662" s="347">
        <f t="shared" si="45"/>
        <v>89.830508474576277</v>
      </c>
      <c r="I662" s="348">
        <f t="shared" si="44"/>
        <v>47.920433996383366</v>
      </c>
    </row>
    <row r="663" spans="1:9" s="71" customFormat="1">
      <c r="A663" s="266"/>
      <c r="B663" s="263">
        <v>38</v>
      </c>
      <c r="C663" s="272" t="s">
        <v>414</v>
      </c>
      <c r="D663" s="265">
        <f>SUM(D664:D665)</f>
        <v>29500</v>
      </c>
      <c r="E663" s="281">
        <f>SUM(E664:E665)</f>
        <v>55300</v>
      </c>
      <c r="F663" s="281">
        <f>SUM(F664:F665)</f>
        <v>55300</v>
      </c>
      <c r="G663" s="281">
        <f>SUM(G664:G665)</f>
        <v>26500</v>
      </c>
      <c r="H663" s="349">
        <f t="shared" si="45"/>
        <v>89.830508474576277</v>
      </c>
      <c r="I663" s="352">
        <f t="shared" si="44"/>
        <v>47.920433996383366</v>
      </c>
    </row>
    <row r="664" spans="1:9">
      <c r="A664" s="60">
        <v>708</v>
      </c>
      <c r="B664" s="60">
        <v>3811</v>
      </c>
      <c r="C664" s="50" t="s">
        <v>151</v>
      </c>
      <c r="D664" s="11">
        <v>15500</v>
      </c>
      <c r="E664" s="267">
        <v>30000</v>
      </c>
      <c r="F664" s="267">
        <v>30000</v>
      </c>
      <c r="G664" s="267">
        <v>15000</v>
      </c>
      <c r="H664" s="107">
        <f t="shared" si="45"/>
        <v>96.774193548387103</v>
      </c>
      <c r="I664" s="107">
        <f t="shared" si="44"/>
        <v>50</v>
      </c>
    </row>
    <row r="665" spans="1:9">
      <c r="A665" s="60">
        <v>709</v>
      </c>
      <c r="B665" s="60">
        <v>3811</v>
      </c>
      <c r="C665" s="50" t="s">
        <v>412</v>
      </c>
      <c r="D665" s="11">
        <v>14000</v>
      </c>
      <c r="E665" s="267">
        <v>25300</v>
      </c>
      <c r="F665" s="267">
        <v>25300</v>
      </c>
      <c r="G665" s="267">
        <v>11500</v>
      </c>
      <c r="H665" s="107">
        <f t="shared" si="45"/>
        <v>82.142857142857139</v>
      </c>
      <c r="I665" s="107">
        <f t="shared" si="44"/>
        <v>45.454545454545453</v>
      </c>
    </row>
    <row r="666" spans="1:9" s="71" customFormat="1">
      <c r="A666" s="189" t="s">
        <v>346</v>
      </c>
      <c r="B666" s="198"/>
      <c r="C666" s="199"/>
      <c r="D666" s="280">
        <f>SUM(D667+D672)</f>
        <v>65835.760000000009</v>
      </c>
      <c r="E666" s="194">
        <f>SUM(E667+E672)</f>
        <v>118660.8</v>
      </c>
      <c r="F666" s="194">
        <f>SUM(F667+F672)</f>
        <v>118660.8</v>
      </c>
      <c r="G666" s="194">
        <f>SUM(G667+G672)</f>
        <v>59902.720000000001</v>
      </c>
      <c r="H666" s="193">
        <f t="shared" si="45"/>
        <v>90.988119526530866</v>
      </c>
      <c r="I666" s="193">
        <f t="shared" si="44"/>
        <v>50.482315979666417</v>
      </c>
    </row>
    <row r="667" spans="1:9" s="71" customFormat="1">
      <c r="A667" s="12" t="s">
        <v>5</v>
      </c>
      <c r="B667" s="15"/>
      <c r="C667" s="56"/>
      <c r="D667" s="284">
        <f t="shared" ref="D667:G668" si="49">SUM(D668)</f>
        <v>8760.32</v>
      </c>
      <c r="E667" s="47">
        <f t="shared" si="49"/>
        <v>36660.800000000003</v>
      </c>
      <c r="F667" s="47">
        <f t="shared" si="49"/>
        <v>36660.800000000003</v>
      </c>
      <c r="G667" s="47">
        <f t="shared" si="49"/>
        <v>18330.240000000002</v>
      </c>
      <c r="H667" s="62">
        <f t="shared" si="45"/>
        <v>209.24167153711281</v>
      </c>
      <c r="I667" s="62">
        <f t="shared" si="44"/>
        <v>49.999563566534285</v>
      </c>
    </row>
    <row r="668" spans="1:9" s="71" customFormat="1">
      <c r="B668" s="175">
        <v>3</v>
      </c>
      <c r="C668" s="218" t="s">
        <v>108</v>
      </c>
      <c r="D668" s="285">
        <f t="shared" si="49"/>
        <v>8760.32</v>
      </c>
      <c r="E668" s="285">
        <f t="shared" si="49"/>
        <v>36660.800000000003</v>
      </c>
      <c r="F668" s="285">
        <f t="shared" si="49"/>
        <v>36660.800000000003</v>
      </c>
      <c r="G668" s="285">
        <f t="shared" si="49"/>
        <v>18330.240000000002</v>
      </c>
      <c r="H668" s="347">
        <f t="shared" si="45"/>
        <v>209.24167153711281</v>
      </c>
      <c r="I668" s="348">
        <f t="shared" si="44"/>
        <v>49.999563566534285</v>
      </c>
    </row>
    <row r="669" spans="1:9" s="71" customFormat="1">
      <c r="A669" s="266"/>
      <c r="B669" s="263">
        <v>38</v>
      </c>
      <c r="C669" s="272" t="s">
        <v>414</v>
      </c>
      <c r="D669" s="286">
        <f>SUM(D670:D671)</f>
        <v>8760.32</v>
      </c>
      <c r="E669" s="286">
        <f>SUM(E670:E671)</f>
        <v>36660.800000000003</v>
      </c>
      <c r="F669" s="286">
        <f>SUM(F670:F671)</f>
        <v>36660.800000000003</v>
      </c>
      <c r="G669" s="286">
        <f>SUM(G670:G671)</f>
        <v>18330.240000000002</v>
      </c>
      <c r="H669" s="349">
        <f t="shared" si="45"/>
        <v>209.24167153711281</v>
      </c>
      <c r="I669" s="352">
        <f t="shared" si="44"/>
        <v>49.999563566534285</v>
      </c>
    </row>
    <row r="670" spans="1:9">
      <c r="A670" s="55">
        <v>725</v>
      </c>
      <c r="B670" s="49">
        <v>3811</v>
      </c>
      <c r="C670" s="50" t="s">
        <v>223</v>
      </c>
      <c r="D670" s="268">
        <v>8760.32</v>
      </c>
      <c r="E670" s="228">
        <v>36660.800000000003</v>
      </c>
      <c r="F670" s="228">
        <v>36660.800000000003</v>
      </c>
      <c r="G670" s="228">
        <v>18330.240000000002</v>
      </c>
      <c r="H670" s="107">
        <f t="shared" si="45"/>
        <v>209.24167153711281</v>
      </c>
      <c r="I670" s="107">
        <f t="shared" si="44"/>
        <v>49.999563566534285</v>
      </c>
    </row>
    <row r="671" spans="1:9">
      <c r="A671" s="55">
        <v>726</v>
      </c>
      <c r="B671" s="49">
        <v>3811</v>
      </c>
      <c r="C671" s="50" t="s">
        <v>224</v>
      </c>
      <c r="D671" s="283">
        <v>0</v>
      </c>
      <c r="E671" s="229">
        <v>0</v>
      </c>
      <c r="F671" s="229">
        <v>0</v>
      </c>
      <c r="G671" s="229">
        <v>0</v>
      </c>
      <c r="H671" s="107">
        <f t="shared" si="45"/>
        <v>0</v>
      </c>
      <c r="I671" s="107">
        <f t="shared" si="44"/>
        <v>0</v>
      </c>
    </row>
    <row r="672" spans="1:9">
      <c r="A672" s="12" t="s">
        <v>6</v>
      </c>
      <c r="B672" s="15"/>
      <c r="C672" s="56"/>
      <c r="D672" s="47">
        <f t="shared" ref="D672:G673" si="50">SUM(D673)</f>
        <v>57075.44</v>
      </c>
      <c r="E672" s="227">
        <f t="shared" si="50"/>
        <v>82000</v>
      </c>
      <c r="F672" s="227">
        <f t="shared" si="50"/>
        <v>82000</v>
      </c>
      <c r="G672" s="227">
        <f t="shared" si="50"/>
        <v>41572.480000000003</v>
      </c>
      <c r="H672" s="62">
        <f t="shared" si="45"/>
        <v>72.837774005772019</v>
      </c>
      <c r="I672" s="62">
        <f t="shared" si="44"/>
        <v>50.698146341463421</v>
      </c>
    </row>
    <row r="673" spans="1:9" s="71" customFormat="1">
      <c r="B673" s="175">
        <v>3</v>
      </c>
      <c r="C673" s="218" t="s">
        <v>108</v>
      </c>
      <c r="D673" s="177">
        <f t="shared" si="50"/>
        <v>57075.44</v>
      </c>
      <c r="E673" s="237">
        <f t="shared" si="50"/>
        <v>82000</v>
      </c>
      <c r="F673" s="237">
        <f t="shared" si="50"/>
        <v>82000</v>
      </c>
      <c r="G673" s="237">
        <f t="shared" si="50"/>
        <v>41572.480000000003</v>
      </c>
      <c r="H673" s="347">
        <f t="shared" si="45"/>
        <v>72.837774005772019</v>
      </c>
      <c r="I673" s="348">
        <f t="shared" si="44"/>
        <v>50.698146341463421</v>
      </c>
    </row>
    <row r="674" spans="1:9" s="71" customFormat="1">
      <c r="A674" s="266"/>
      <c r="B674" s="263">
        <v>38</v>
      </c>
      <c r="C674" s="272" t="s">
        <v>414</v>
      </c>
      <c r="D674" s="281">
        <f>SUM(D675+D676)</f>
        <v>57075.44</v>
      </c>
      <c r="E674" s="281">
        <f>SUM(E675+E676)</f>
        <v>82000</v>
      </c>
      <c r="F674" s="281">
        <f>SUM(F675+F676)</f>
        <v>82000</v>
      </c>
      <c r="G674" s="281">
        <f>SUM(G675+G676)</f>
        <v>41572.480000000003</v>
      </c>
      <c r="H674" s="347">
        <f t="shared" si="45"/>
        <v>72.837774005772019</v>
      </c>
      <c r="I674" s="348">
        <f t="shared" si="44"/>
        <v>50.698146341463421</v>
      </c>
    </row>
    <row r="675" spans="1:9">
      <c r="A675" s="60">
        <v>724.1</v>
      </c>
      <c r="B675" s="60">
        <v>3811</v>
      </c>
      <c r="C675" s="50" t="s">
        <v>411</v>
      </c>
      <c r="D675" s="11">
        <v>4000</v>
      </c>
      <c r="E675" s="228">
        <v>7000</v>
      </c>
      <c r="F675" s="228">
        <v>7000</v>
      </c>
      <c r="G675" s="228">
        <v>7000</v>
      </c>
      <c r="H675" s="107">
        <f t="shared" si="45"/>
        <v>175</v>
      </c>
      <c r="I675" s="107">
        <f t="shared" si="44"/>
        <v>100</v>
      </c>
    </row>
    <row r="676" spans="1:9">
      <c r="A676" s="60" t="s">
        <v>494</v>
      </c>
      <c r="B676" s="60">
        <v>3811</v>
      </c>
      <c r="C676" s="50" t="s">
        <v>452</v>
      </c>
      <c r="D676" s="11">
        <v>53075.44</v>
      </c>
      <c r="E676" s="230">
        <v>75000</v>
      </c>
      <c r="F676" s="230">
        <v>75000</v>
      </c>
      <c r="G676" s="230">
        <v>34572.480000000003</v>
      </c>
      <c r="H676" s="107">
        <f t="shared" si="45"/>
        <v>65.138376620146715</v>
      </c>
      <c r="I676" s="107">
        <f t="shared" si="44"/>
        <v>46.096640000000008</v>
      </c>
    </row>
    <row r="677" spans="1:9" s="71" customFormat="1">
      <c r="A677" s="200" t="s">
        <v>347</v>
      </c>
      <c r="B677" s="198"/>
      <c r="C677" s="199"/>
      <c r="D677" s="194">
        <f>SUM(D678)</f>
        <v>0</v>
      </c>
      <c r="E677" s="226">
        <f>SUM(E678)</f>
        <v>3000</v>
      </c>
      <c r="F677" s="226">
        <f>SUM(F678)</f>
        <v>3000</v>
      </c>
      <c r="G677" s="226">
        <f>SUM(G678)</f>
        <v>0</v>
      </c>
      <c r="H677" s="193">
        <f t="shared" si="45"/>
        <v>0</v>
      </c>
      <c r="I677" s="193">
        <f t="shared" si="44"/>
        <v>0</v>
      </c>
    </row>
    <row r="678" spans="1:9" s="71" customFormat="1">
      <c r="A678" s="6" t="s">
        <v>7</v>
      </c>
      <c r="B678" s="6"/>
      <c r="C678" s="56"/>
      <c r="D678" s="47">
        <f t="shared" ref="D678:G680" si="51">SUM(D679)</f>
        <v>0</v>
      </c>
      <c r="E678" s="227">
        <f t="shared" si="51"/>
        <v>3000</v>
      </c>
      <c r="F678" s="227">
        <f t="shared" si="51"/>
        <v>3000</v>
      </c>
      <c r="G678" s="227">
        <f t="shared" si="51"/>
        <v>0</v>
      </c>
      <c r="H678" s="62">
        <f t="shared" si="45"/>
        <v>0</v>
      </c>
      <c r="I678" s="62">
        <f t="shared" si="44"/>
        <v>0</v>
      </c>
    </row>
    <row r="679" spans="1:9" s="71" customFormat="1">
      <c r="A679" s="209"/>
      <c r="B679" s="175">
        <v>3</v>
      </c>
      <c r="C679" s="218" t="s">
        <v>108</v>
      </c>
      <c r="D679" s="177">
        <f t="shared" si="51"/>
        <v>0</v>
      </c>
      <c r="E679" s="237">
        <f t="shared" si="51"/>
        <v>3000</v>
      </c>
      <c r="F679" s="237">
        <f t="shared" si="51"/>
        <v>3000</v>
      </c>
      <c r="G679" s="237">
        <v>0</v>
      </c>
      <c r="H679" s="347">
        <f t="shared" si="45"/>
        <v>0</v>
      </c>
      <c r="I679" s="348">
        <f t="shared" si="44"/>
        <v>0</v>
      </c>
    </row>
    <row r="680" spans="1:9" s="71" customFormat="1">
      <c r="A680" s="262"/>
      <c r="B680" s="263">
        <v>38</v>
      </c>
      <c r="C680" s="272" t="s">
        <v>414</v>
      </c>
      <c r="D680" s="265">
        <f t="shared" si="51"/>
        <v>0</v>
      </c>
      <c r="E680" s="281">
        <f t="shared" si="51"/>
        <v>3000</v>
      </c>
      <c r="F680" s="281">
        <f t="shared" si="51"/>
        <v>3000</v>
      </c>
      <c r="G680" s="281">
        <f t="shared" si="51"/>
        <v>0</v>
      </c>
      <c r="H680" s="349">
        <f t="shared" si="45"/>
        <v>0</v>
      </c>
      <c r="I680" s="352">
        <f t="shared" si="44"/>
        <v>0</v>
      </c>
    </row>
    <row r="681" spans="1:9">
      <c r="A681" s="60">
        <v>727</v>
      </c>
      <c r="B681" s="60">
        <v>3811</v>
      </c>
      <c r="C681" s="50" t="s">
        <v>152</v>
      </c>
      <c r="D681" s="11"/>
      <c r="E681" s="228">
        <v>3000</v>
      </c>
      <c r="F681" s="228">
        <v>3000</v>
      </c>
      <c r="G681" s="228">
        <v>0</v>
      </c>
      <c r="H681" s="107">
        <f t="shared" si="45"/>
        <v>0</v>
      </c>
      <c r="I681" s="107">
        <f t="shared" si="44"/>
        <v>0</v>
      </c>
    </row>
    <row r="682" spans="1:9" s="71" customFormat="1">
      <c r="A682" s="197" t="s">
        <v>348</v>
      </c>
      <c r="B682" s="198"/>
      <c r="C682" s="199"/>
      <c r="D682" s="194">
        <f>SUM(D683+D689)</f>
        <v>128691.45999999999</v>
      </c>
      <c r="E682" s="226">
        <f>SUM(E683+E689)</f>
        <v>273000</v>
      </c>
      <c r="F682" s="226">
        <f>SUM(F683+F689)</f>
        <v>273000</v>
      </c>
      <c r="G682" s="226">
        <f>SUM(G683+G689)</f>
        <v>144925.87</v>
      </c>
      <c r="H682" s="193">
        <f t="shared" si="45"/>
        <v>112.61498626249171</v>
      </c>
      <c r="I682" s="193">
        <f t="shared" si="44"/>
        <v>53.086399267399266</v>
      </c>
    </row>
    <row r="683" spans="1:9" s="71" customFormat="1">
      <c r="A683" s="6" t="s">
        <v>8</v>
      </c>
      <c r="B683" s="15"/>
      <c r="C683" s="56"/>
      <c r="D683" s="47">
        <f>SUM(D684)</f>
        <v>0</v>
      </c>
      <c r="E683" s="227">
        <f>SUM(E684)</f>
        <v>13000</v>
      </c>
      <c r="F683" s="227">
        <f>SUM(F684)</f>
        <v>13000</v>
      </c>
      <c r="G683" s="227">
        <f>SUM(G684)</f>
        <v>3000</v>
      </c>
      <c r="H683" s="62">
        <v>0</v>
      </c>
      <c r="I683" s="62">
        <f t="shared" si="44"/>
        <v>23.076923076923077</v>
      </c>
    </row>
    <row r="684" spans="1:9" s="71" customFormat="1">
      <c r="A684" s="209"/>
      <c r="B684" s="175">
        <v>3</v>
      </c>
      <c r="C684" s="218" t="s">
        <v>108</v>
      </c>
      <c r="D684" s="177">
        <f>SUM(D685+D687)</f>
        <v>0</v>
      </c>
      <c r="E684" s="237">
        <f>SUM(E685+E687)</f>
        <v>13000</v>
      </c>
      <c r="F684" s="237">
        <f>SUM(F685+F687)</f>
        <v>13000</v>
      </c>
      <c r="G684" s="237">
        <f>SUM(G685+G687)</f>
        <v>3000</v>
      </c>
      <c r="H684" s="347">
        <v>0</v>
      </c>
      <c r="I684" s="348">
        <f t="shared" si="44"/>
        <v>23.076923076923077</v>
      </c>
    </row>
    <row r="685" spans="1:9" s="71" customFormat="1">
      <c r="A685" s="262"/>
      <c r="B685" s="263">
        <v>32</v>
      </c>
      <c r="C685" s="275" t="s">
        <v>42</v>
      </c>
      <c r="D685" s="265">
        <f>SUM(D686)</f>
        <v>0</v>
      </c>
      <c r="E685" s="281">
        <f>SUM(E686)</f>
        <v>10000</v>
      </c>
      <c r="F685" s="281">
        <f>SUM(F686)</f>
        <v>10000</v>
      </c>
      <c r="G685" s="281">
        <f>SUM(G686)</f>
        <v>0</v>
      </c>
      <c r="H685" s="349">
        <f t="shared" si="45"/>
        <v>0</v>
      </c>
      <c r="I685" s="352">
        <f t="shared" si="44"/>
        <v>0</v>
      </c>
    </row>
    <row r="686" spans="1:9">
      <c r="A686" s="60">
        <v>728</v>
      </c>
      <c r="B686" s="60">
        <v>3221</v>
      </c>
      <c r="C686" s="128" t="s">
        <v>394</v>
      </c>
      <c r="D686" s="11"/>
      <c r="E686" s="228">
        <v>10000</v>
      </c>
      <c r="F686" s="228">
        <v>10000</v>
      </c>
      <c r="G686" s="228"/>
      <c r="H686" s="349">
        <f t="shared" si="45"/>
        <v>0</v>
      </c>
      <c r="I686" s="352">
        <f t="shared" si="44"/>
        <v>0</v>
      </c>
    </row>
    <row r="687" spans="1:9" s="71" customFormat="1">
      <c r="A687" s="271"/>
      <c r="B687" s="263">
        <v>38</v>
      </c>
      <c r="C687" s="272" t="s">
        <v>414</v>
      </c>
      <c r="D687" s="273">
        <f>SUM(D688)</f>
        <v>0</v>
      </c>
      <c r="E687" s="282">
        <f>SUM(E688)</f>
        <v>3000</v>
      </c>
      <c r="F687" s="282">
        <f>SUM(F688)</f>
        <v>3000</v>
      </c>
      <c r="G687" s="282">
        <f>SUM(G688)</f>
        <v>3000</v>
      </c>
      <c r="H687" s="349">
        <v>0</v>
      </c>
      <c r="I687" s="352">
        <f t="shared" si="44"/>
        <v>100</v>
      </c>
    </row>
    <row r="688" spans="1:9">
      <c r="A688" s="60">
        <v>729</v>
      </c>
      <c r="B688" s="60">
        <v>3811</v>
      </c>
      <c r="C688" s="50" t="s">
        <v>308</v>
      </c>
      <c r="D688" s="11"/>
      <c r="E688" s="228">
        <v>3000</v>
      </c>
      <c r="F688" s="228">
        <v>3000</v>
      </c>
      <c r="G688" s="228">
        <v>3000</v>
      </c>
      <c r="H688" s="107">
        <v>0</v>
      </c>
      <c r="I688" s="107">
        <f t="shared" si="44"/>
        <v>100</v>
      </c>
    </row>
    <row r="689" spans="1:9" s="71" customFormat="1">
      <c r="A689" s="33" t="s">
        <v>9</v>
      </c>
      <c r="B689" s="15"/>
      <c r="C689" s="56"/>
      <c r="D689" s="47">
        <f>SUM(D690)</f>
        <v>128691.45999999999</v>
      </c>
      <c r="E689" s="227">
        <f>SUM(E690)</f>
        <v>260000</v>
      </c>
      <c r="F689" s="227">
        <f>SUM(F690)</f>
        <v>260000</v>
      </c>
      <c r="G689" s="227">
        <f>SUM(G690)</f>
        <v>141925.87</v>
      </c>
      <c r="H689" s="62">
        <f t="shared" si="45"/>
        <v>110.28382924554589</v>
      </c>
      <c r="I689" s="62">
        <f t="shared" si="44"/>
        <v>54.586873076923069</v>
      </c>
    </row>
    <row r="690" spans="1:9" s="71" customFormat="1">
      <c r="A690" s="255"/>
      <c r="B690" s="175">
        <v>3</v>
      </c>
      <c r="C690" s="218" t="s">
        <v>108</v>
      </c>
      <c r="D690" s="177">
        <f>SUM(D691+D693)</f>
        <v>128691.45999999999</v>
      </c>
      <c r="E690" s="237">
        <f>SUM(E691+E693)</f>
        <v>260000</v>
      </c>
      <c r="F690" s="237">
        <f>SUM(F691+F693)</f>
        <v>260000</v>
      </c>
      <c r="G690" s="237">
        <f>SUM(G691+G693)</f>
        <v>141925.87</v>
      </c>
      <c r="H690" s="347">
        <f t="shared" si="45"/>
        <v>110.28382924554589</v>
      </c>
      <c r="I690" s="348">
        <f t="shared" si="44"/>
        <v>54.586873076923069</v>
      </c>
    </row>
    <row r="691" spans="1:9" s="71" customFormat="1">
      <c r="A691" s="276"/>
      <c r="B691" s="263">
        <v>32</v>
      </c>
      <c r="C691" s="275" t="s">
        <v>42</v>
      </c>
      <c r="D691" s="265">
        <f>SUM(D692)</f>
        <v>0</v>
      </c>
      <c r="E691" s="281">
        <f>SUM(E692)</f>
        <v>0</v>
      </c>
      <c r="F691" s="281">
        <f>SUM(F692)</f>
        <v>0</v>
      </c>
      <c r="G691" s="281">
        <f>SUM(G692)</f>
        <v>0</v>
      </c>
      <c r="H691" s="107">
        <f t="shared" si="45"/>
        <v>0</v>
      </c>
      <c r="I691" s="107">
        <f t="shared" si="44"/>
        <v>0</v>
      </c>
    </row>
    <row r="692" spans="1:9">
      <c r="A692" s="55">
        <v>733</v>
      </c>
      <c r="B692" s="60">
        <v>3237</v>
      </c>
      <c r="C692" s="50" t="s">
        <v>200</v>
      </c>
      <c r="D692" s="11"/>
      <c r="E692" s="228">
        <v>0</v>
      </c>
      <c r="F692" s="228">
        <v>0</v>
      </c>
      <c r="G692" s="228"/>
      <c r="H692" s="347">
        <f t="shared" si="45"/>
        <v>0</v>
      </c>
      <c r="I692" s="348">
        <f t="shared" si="44"/>
        <v>0</v>
      </c>
    </row>
    <row r="693" spans="1:9" s="71" customFormat="1">
      <c r="A693" s="276"/>
      <c r="B693" s="263">
        <v>38</v>
      </c>
      <c r="C693" s="272" t="s">
        <v>414</v>
      </c>
      <c r="D693" s="281">
        <f>SUM(D694:D696)</f>
        <v>128691.45999999999</v>
      </c>
      <c r="E693" s="281">
        <f>SUM(E694:E696)</f>
        <v>260000</v>
      </c>
      <c r="F693" s="281">
        <f>SUM(F694:F696)</f>
        <v>260000</v>
      </c>
      <c r="G693" s="281">
        <f>SUM(G694:G696)</f>
        <v>141925.87</v>
      </c>
      <c r="H693" s="349">
        <f t="shared" si="45"/>
        <v>110.28382924554589</v>
      </c>
      <c r="I693" s="352">
        <f t="shared" si="44"/>
        <v>54.586873076923069</v>
      </c>
    </row>
    <row r="694" spans="1:9">
      <c r="A694" s="55">
        <v>730</v>
      </c>
      <c r="B694" s="60">
        <v>3811</v>
      </c>
      <c r="C694" s="50" t="s">
        <v>192</v>
      </c>
      <c r="D694" s="11">
        <v>105000</v>
      </c>
      <c r="E694" s="228">
        <v>210000</v>
      </c>
      <c r="F694" s="228">
        <v>210000</v>
      </c>
      <c r="G694" s="228">
        <v>110343.71</v>
      </c>
      <c r="H694" s="107">
        <f t="shared" si="45"/>
        <v>105.08924761904763</v>
      </c>
      <c r="I694" s="107">
        <f t="shared" si="44"/>
        <v>52.544623809523813</v>
      </c>
    </row>
    <row r="695" spans="1:9">
      <c r="A695" s="55">
        <v>731</v>
      </c>
      <c r="B695" s="60">
        <v>3811</v>
      </c>
      <c r="C695" s="50" t="s">
        <v>437</v>
      </c>
      <c r="D695" s="11">
        <v>0</v>
      </c>
      <c r="E695" s="228">
        <v>0</v>
      </c>
      <c r="F695" s="228">
        <v>0</v>
      </c>
      <c r="G695" s="228">
        <v>0</v>
      </c>
      <c r="H695" s="107">
        <f t="shared" si="45"/>
        <v>0</v>
      </c>
      <c r="I695" s="107">
        <f t="shared" si="44"/>
        <v>0</v>
      </c>
    </row>
    <row r="696" spans="1:9">
      <c r="A696" s="55">
        <v>732</v>
      </c>
      <c r="B696" s="60">
        <v>3811</v>
      </c>
      <c r="C696" s="50" t="s">
        <v>199</v>
      </c>
      <c r="D696" s="11">
        <v>23691.46</v>
      </c>
      <c r="E696" s="228">
        <v>50000</v>
      </c>
      <c r="F696" s="228">
        <v>50000</v>
      </c>
      <c r="G696" s="228">
        <v>31582.16</v>
      </c>
      <c r="H696" s="107">
        <f t="shared" si="45"/>
        <v>133.30609426350256</v>
      </c>
      <c r="I696" s="107">
        <f t="shared" si="44"/>
        <v>63.164319999999996</v>
      </c>
    </row>
    <row r="697" spans="1:9" s="71" customFormat="1">
      <c r="A697" s="200" t="s">
        <v>349</v>
      </c>
      <c r="B697" s="198"/>
      <c r="C697" s="199"/>
      <c r="D697" s="201">
        <f>SUM(D698)</f>
        <v>4972.3500000000004</v>
      </c>
      <c r="E697" s="247">
        <f>SUM(E698)</f>
        <v>10889.2</v>
      </c>
      <c r="F697" s="247">
        <f>SUM(F698)</f>
        <v>10889.2</v>
      </c>
      <c r="G697" s="247">
        <f>SUM(G698)</f>
        <v>2500</v>
      </c>
      <c r="H697" s="193">
        <f t="shared" si="45"/>
        <v>50.278037547638434</v>
      </c>
      <c r="I697" s="193">
        <f t="shared" si="44"/>
        <v>22.958527715534657</v>
      </c>
    </row>
    <row r="698" spans="1:9" s="71" customFormat="1">
      <c r="A698" s="33" t="s">
        <v>10</v>
      </c>
      <c r="B698" s="48"/>
      <c r="C698" s="56"/>
      <c r="D698" s="57">
        <f t="shared" ref="D698:G700" si="52">SUM(D699)</f>
        <v>4972.3500000000004</v>
      </c>
      <c r="E698" s="235">
        <f t="shared" si="52"/>
        <v>10889.2</v>
      </c>
      <c r="F698" s="235">
        <f t="shared" si="52"/>
        <v>10889.2</v>
      </c>
      <c r="G698" s="235">
        <f t="shared" si="52"/>
        <v>2500</v>
      </c>
      <c r="H698" s="62">
        <f>IF(G698&gt;0,G698/D698*100,0)</f>
        <v>50.278037547638434</v>
      </c>
      <c r="I698" s="62">
        <f t="shared" ref="I698:I717" si="53">IF(G698&gt;0,G698/F698*100,0)</f>
        <v>22.958527715534657</v>
      </c>
    </row>
    <row r="699" spans="1:9" s="71" customFormat="1">
      <c r="A699" s="255"/>
      <c r="B699" s="257">
        <v>3</v>
      </c>
      <c r="C699" s="218" t="s">
        <v>108</v>
      </c>
      <c r="D699" s="202">
        <f t="shared" si="52"/>
        <v>4972.3500000000004</v>
      </c>
      <c r="E699" s="260">
        <f t="shared" si="52"/>
        <v>10889.2</v>
      </c>
      <c r="F699" s="260">
        <f t="shared" si="52"/>
        <v>10889.2</v>
      </c>
      <c r="G699" s="260">
        <f t="shared" si="52"/>
        <v>2500</v>
      </c>
      <c r="H699" s="347">
        <f>IF(G699&gt;0,G699/D699*100,0)</f>
        <v>50.278037547638434</v>
      </c>
      <c r="I699" s="348">
        <f t="shared" si="53"/>
        <v>22.958527715534657</v>
      </c>
    </row>
    <row r="700" spans="1:9" s="71" customFormat="1">
      <c r="A700" s="276"/>
      <c r="B700" s="277">
        <v>32</v>
      </c>
      <c r="C700" s="275" t="s">
        <v>42</v>
      </c>
      <c r="D700" s="278">
        <f t="shared" si="52"/>
        <v>4972.3500000000004</v>
      </c>
      <c r="E700" s="279">
        <f t="shared" si="52"/>
        <v>10889.2</v>
      </c>
      <c r="F700" s="279">
        <f t="shared" si="52"/>
        <v>10889.2</v>
      </c>
      <c r="G700" s="279">
        <f t="shared" si="52"/>
        <v>2500</v>
      </c>
      <c r="H700" s="349">
        <f>IF(G700&gt;0,G700/D700*100,0)</f>
        <v>50.278037547638434</v>
      </c>
      <c r="I700" s="352">
        <f t="shared" si="53"/>
        <v>22.958527715534657</v>
      </c>
    </row>
    <row r="701" spans="1:9">
      <c r="A701" s="55">
        <v>740</v>
      </c>
      <c r="B701" s="130">
        <v>3299</v>
      </c>
      <c r="C701" s="50" t="s">
        <v>153</v>
      </c>
      <c r="D701" s="53">
        <v>4972.3500000000004</v>
      </c>
      <c r="E701" s="229">
        <v>10889.2</v>
      </c>
      <c r="F701" s="229">
        <v>10889.2</v>
      </c>
      <c r="G701" s="229">
        <v>2500</v>
      </c>
      <c r="H701" s="107">
        <f>IF(G701&gt;0,G701/D701*100,0)</f>
        <v>50.278037547638434</v>
      </c>
      <c r="I701" s="107">
        <f t="shared" si="53"/>
        <v>22.958527715534657</v>
      </c>
    </row>
    <row r="702" spans="1:9" s="71" customFormat="1">
      <c r="A702" s="87"/>
      <c r="B702" s="88"/>
      <c r="C702" s="85" t="s">
        <v>160</v>
      </c>
      <c r="D702" s="86">
        <f>SUM(D274+D294)</f>
        <v>2742812.8400000008</v>
      </c>
      <c r="E702" s="248">
        <f>SUM(E274+E294)</f>
        <v>18332000</v>
      </c>
      <c r="F702" s="248">
        <f>SUM(F274+F294)</f>
        <v>18332000</v>
      </c>
      <c r="G702" s="248">
        <f>SUM(G274+G294)</f>
        <v>2722016.99</v>
      </c>
      <c r="H702" s="350">
        <f>IF(G702&gt;0,G702/D702*100,0)</f>
        <v>99.241805722332828</v>
      </c>
      <c r="I702" s="350">
        <f t="shared" si="53"/>
        <v>14.848445286929959</v>
      </c>
    </row>
    <row r="703" spans="1:9" s="71" customFormat="1">
      <c r="A703" s="111"/>
      <c r="B703" s="112"/>
      <c r="C703" s="113"/>
      <c r="D703" s="187"/>
      <c r="E703" s="187"/>
      <c r="F703" s="187"/>
      <c r="G703" s="187"/>
      <c r="H703" s="177"/>
      <c r="I703" s="107"/>
    </row>
    <row r="704" spans="1:9" s="71" customFormat="1">
      <c r="A704" s="111"/>
      <c r="B704" s="112"/>
      <c r="C704" s="113"/>
      <c r="D704" s="187"/>
      <c r="E704" s="187"/>
      <c r="F704" s="187"/>
      <c r="G704" s="187"/>
      <c r="H704" s="177"/>
      <c r="I704" s="107"/>
    </row>
    <row r="705" spans="1:9" s="71" customFormat="1">
      <c r="A705" s="180"/>
      <c r="B705" s="181"/>
      <c r="C705" s="179"/>
      <c r="D705" s="113"/>
      <c r="E705" s="114"/>
      <c r="F705" s="114"/>
      <c r="G705" s="114"/>
      <c r="H705" s="114"/>
      <c r="I705" s="107"/>
    </row>
    <row r="706" spans="1:9" s="71" customFormat="1" ht="40.5" customHeight="1">
      <c r="A706" s="359" t="s">
        <v>204</v>
      </c>
      <c r="B706" s="360"/>
      <c r="C706" s="360"/>
      <c r="D706" s="138" t="s">
        <v>512</v>
      </c>
      <c r="E706" s="138" t="s">
        <v>513</v>
      </c>
      <c r="F706" s="138" t="s">
        <v>514</v>
      </c>
      <c r="G706" s="138" t="s">
        <v>515</v>
      </c>
      <c r="H706" s="138" t="s">
        <v>516</v>
      </c>
      <c r="I706" s="138" t="s">
        <v>520</v>
      </c>
    </row>
    <row r="707" spans="1:9">
      <c r="A707" s="357" t="s">
        <v>205</v>
      </c>
      <c r="B707" s="358"/>
      <c r="C707" s="358"/>
      <c r="D707" s="115">
        <f>SUM(D277+D297+D345+D353+D358+D362+D366+D386+D698)</f>
        <v>1072400.2200000002</v>
      </c>
      <c r="E707" s="115">
        <f>SUM(E277+E297+E345+E353+E358+E362+E366+E386+E698)</f>
        <v>1919689.2</v>
      </c>
      <c r="F707" s="115">
        <f>SUM(F277+F297+F345+F353+F358+F362+F366+F386+F698)</f>
        <v>1919689.2</v>
      </c>
      <c r="G707" s="115">
        <f>SUM(G277+G297+G345+G353+G358+G362+G366+G386+G698)</f>
        <v>920601.26</v>
      </c>
      <c r="H707" s="142">
        <f t="shared" ref="H707:H717" si="54">IF(E707&gt;0,E707/D707*100,0)</f>
        <v>179.00865406387175</v>
      </c>
      <c r="I707" s="107">
        <f t="shared" si="53"/>
        <v>47.955745127909246</v>
      </c>
    </row>
    <row r="708" spans="1:9">
      <c r="A708" s="357" t="s">
        <v>206</v>
      </c>
      <c r="B708" s="358"/>
      <c r="C708" s="358"/>
      <c r="D708" s="115">
        <f>SUM(D683)</f>
        <v>0</v>
      </c>
      <c r="E708" s="115">
        <f>SUM(E683)</f>
        <v>13000</v>
      </c>
      <c r="F708" s="115">
        <f>SUM(F683)</f>
        <v>13000</v>
      </c>
      <c r="G708" s="115">
        <f>SUM(G683)</f>
        <v>3000</v>
      </c>
      <c r="H708" s="142">
        <v>0</v>
      </c>
      <c r="I708" s="107">
        <f t="shared" si="53"/>
        <v>23.076923076923077</v>
      </c>
    </row>
    <row r="709" spans="1:9">
      <c r="A709" s="357" t="s">
        <v>207</v>
      </c>
      <c r="B709" s="358"/>
      <c r="C709" s="358"/>
      <c r="D709" s="110">
        <f>D689</f>
        <v>128691.45999999999</v>
      </c>
      <c r="E709" s="110">
        <f>E689</f>
        <v>260000</v>
      </c>
      <c r="F709" s="110">
        <f>F689</f>
        <v>260000</v>
      </c>
      <c r="G709" s="110">
        <f>G689</f>
        <v>141925.87</v>
      </c>
      <c r="H709" s="142">
        <f t="shared" si="54"/>
        <v>202.03360813530287</v>
      </c>
      <c r="I709" s="107">
        <f t="shared" si="53"/>
        <v>54.586873076923069</v>
      </c>
    </row>
    <row r="710" spans="1:9">
      <c r="A710" s="357" t="s">
        <v>208</v>
      </c>
      <c r="B710" s="358"/>
      <c r="C710" s="358"/>
      <c r="D710" s="110">
        <f>SUM(D578+D594+D600+D614+D618+D624+D626+D629+D647)</f>
        <v>194270.06</v>
      </c>
      <c r="E710" s="110">
        <f>SUM(E578+E594+E600+E614+E618+E624+E626+E629+E647)</f>
        <v>1150100</v>
      </c>
      <c r="F710" s="110">
        <f>SUM(F578+F594+F600+F614+F618+F624+F626+F629+F647)</f>
        <v>1150100</v>
      </c>
      <c r="G710" s="110">
        <f>SUM(G578+G594+G600+G614+G618+G624+G626+G629+G647)</f>
        <v>289786.73000000004</v>
      </c>
      <c r="H710" s="142">
        <f t="shared" si="54"/>
        <v>592.01093570465775</v>
      </c>
      <c r="I710" s="107">
        <f t="shared" si="53"/>
        <v>25.196655073471874</v>
      </c>
    </row>
    <row r="711" spans="1:9">
      <c r="A711" s="357" t="s">
        <v>209</v>
      </c>
      <c r="B711" s="358"/>
      <c r="C711" s="358"/>
      <c r="D711" s="110">
        <f>D598+D608+D622</f>
        <v>0</v>
      </c>
      <c r="E711" s="110">
        <f>E598+E608+E622</f>
        <v>2840000</v>
      </c>
      <c r="F711" s="110">
        <f>F598+F608+F622</f>
        <v>2840000</v>
      </c>
      <c r="G711" s="110">
        <f>G598+G608+G622</f>
        <v>0</v>
      </c>
      <c r="H711" s="142">
        <v>0</v>
      </c>
      <c r="I711" s="107">
        <f t="shared" si="53"/>
        <v>0</v>
      </c>
    </row>
    <row r="712" spans="1:9">
      <c r="A712" s="357" t="s">
        <v>210</v>
      </c>
      <c r="B712" s="358"/>
      <c r="C712" s="358"/>
      <c r="D712" s="110">
        <f>SUM(D586+D588+D590+D592+D602+D604+D610+D616+D620+D596)</f>
        <v>137102.32</v>
      </c>
      <c r="E712" s="110">
        <f>SUM(E586+E588+E590+E592+E602+E604+E610+E616+E620+E596)</f>
        <v>955000</v>
      </c>
      <c r="F712" s="110">
        <f>SUM(F586+F588+F590+F592+F602+F604+F610+F616+F620+F596)</f>
        <v>955000</v>
      </c>
      <c r="G712" s="110">
        <f>SUM(G586+G588+G590+G592+G602+G604+G610+G616+G620+G596)</f>
        <v>119313.14000000001</v>
      </c>
      <c r="H712" s="142">
        <f t="shared" si="54"/>
        <v>696.5600582105393</v>
      </c>
      <c r="I712" s="107">
        <f t="shared" si="53"/>
        <v>12.493522513089008</v>
      </c>
    </row>
    <row r="713" spans="1:9">
      <c r="A713" s="357" t="s">
        <v>211</v>
      </c>
      <c r="B713" s="358"/>
      <c r="C713" s="358"/>
      <c r="D713" s="110">
        <v>0</v>
      </c>
      <c r="E713" s="110">
        <v>0</v>
      </c>
      <c r="F713" s="110">
        <v>0</v>
      </c>
      <c r="G713" s="110">
        <v>0</v>
      </c>
      <c r="H713" s="142">
        <f t="shared" si="54"/>
        <v>0</v>
      </c>
      <c r="I713" s="107">
        <f t="shared" si="53"/>
        <v>0</v>
      </c>
    </row>
    <row r="714" spans="1:9">
      <c r="A714" s="357" t="s">
        <v>212</v>
      </c>
      <c r="B714" s="358"/>
      <c r="C714" s="358"/>
      <c r="D714" s="110">
        <f>D483+D572+D606+D667+D678+D672</f>
        <v>546853.34000000008</v>
      </c>
      <c r="E714" s="110">
        <f>E483+E572+E606+E667+E678+E672</f>
        <v>1181810.8</v>
      </c>
      <c r="F714" s="110">
        <f>F483+F572+F606+F667+F678+F672</f>
        <v>1181810.8</v>
      </c>
      <c r="G714" s="110">
        <f>G483+G572+G606+G667+G678+G672</f>
        <v>491698.95999999996</v>
      </c>
      <c r="H714" s="142">
        <f t="shared" si="54"/>
        <v>216.11110576740739</v>
      </c>
      <c r="I714" s="107">
        <f t="shared" si="53"/>
        <v>41.605556490091303</v>
      </c>
    </row>
    <row r="715" spans="1:9">
      <c r="A715" s="357" t="s">
        <v>213</v>
      </c>
      <c r="B715" s="358"/>
      <c r="C715" s="358"/>
      <c r="D715" s="110">
        <f>D392+D470</f>
        <v>518817.8</v>
      </c>
      <c r="E715" s="110">
        <f>E392+E470</f>
        <v>9657100</v>
      </c>
      <c r="F715" s="110">
        <f>F392+F470</f>
        <v>9657100</v>
      </c>
      <c r="G715" s="110">
        <f>G392+G470</f>
        <v>594226.47</v>
      </c>
      <c r="H715" s="142">
        <f t="shared" si="54"/>
        <v>1861.3663602135471</v>
      </c>
      <c r="I715" s="107">
        <f t="shared" si="53"/>
        <v>6.153259984881589</v>
      </c>
    </row>
    <row r="716" spans="1:9">
      <c r="A716" s="357" t="s">
        <v>214</v>
      </c>
      <c r="B716" s="358"/>
      <c r="C716" s="358"/>
      <c r="D716" s="110">
        <f>D652+D661</f>
        <v>144677.64000000001</v>
      </c>
      <c r="E716" s="110">
        <f>E652+E661</f>
        <v>355300</v>
      </c>
      <c r="F716" s="110">
        <f>F652+F661</f>
        <v>355300</v>
      </c>
      <c r="G716" s="110">
        <f>G652+G661</f>
        <v>161464.56</v>
      </c>
      <c r="H716" s="143">
        <f t="shared" si="54"/>
        <v>245.58045044140889</v>
      </c>
      <c r="I716" s="347">
        <f t="shared" si="53"/>
        <v>45.444570785251898</v>
      </c>
    </row>
    <row r="717" spans="1:9">
      <c r="A717" s="182"/>
      <c r="B717" s="183"/>
      <c r="C717" s="184"/>
      <c r="D717" s="185">
        <f>SUM(D707:D716)</f>
        <v>2742812.8400000003</v>
      </c>
      <c r="E717" s="185">
        <f>SUM(E707:E716)</f>
        <v>18332000</v>
      </c>
      <c r="F717" s="185">
        <f>SUM(F707:F716)</f>
        <v>18332000</v>
      </c>
      <c r="G717" s="185">
        <f>SUM(G707:G716)</f>
        <v>2722016.9899999998</v>
      </c>
      <c r="H717" s="186">
        <f t="shared" si="54"/>
        <v>668.36496215323234</v>
      </c>
      <c r="I717" s="347">
        <f t="shared" si="53"/>
        <v>14.848445286929957</v>
      </c>
    </row>
    <row r="718" spans="1:9">
      <c r="I718" s="137"/>
    </row>
    <row r="719" spans="1:9">
      <c r="C719" s="2" t="s">
        <v>239</v>
      </c>
      <c r="D719" s="8"/>
      <c r="E719" s="8"/>
      <c r="F719" s="8"/>
      <c r="G719" s="8"/>
      <c r="I719" s="137"/>
    </row>
    <row r="720" spans="1:9">
      <c r="I720" s="137"/>
    </row>
    <row r="721" spans="1:9">
      <c r="C721" s="1" t="s">
        <v>240</v>
      </c>
      <c r="D721" s="1"/>
      <c r="I721" s="137"/>
    </row>
    <row r="722" spans="1:9">
      <c r="A722" s="2" t="s">
        <v>519</v>
      </c>
      <c r="I722" s="137"/>
    </row>
    <row r="723" spans="1:9">
      <c r="A723" s="370"/>
      <c r="B723" s="370"/>
      <c r="C723" s="370"/>
      <c r="I723" s="137"/>
    </row>
    <row r="724" spans="1:9">
      <c r="E724" s="369" t="s">
        <v>481</v>
      </c>
      <c r="F724" s="369"/>
      <c r="G724" s="1"/>
      <c r="H724" s="1"/>
      <c r="I724" s="137"/>
    </row>
    <row r="725" spans="1:9">
      <c r="E725" s="369" t="s">
        <v>439</v>
      </c>
      <c r="F725" s="369"/>
      <c r="G725" s="1"/>
      <c r="H725" s="1"/>
      <c r="I725" s="137"/>
    </row>
  </sheetData>
  <mergeCells count="33">
    <mergeCell ref="E725:F725"/>
    <mergeCell ref="A716:C716"/>
    <mergeCell ref="A710:C710"/>
    <mergeCell ref="A714:C714"/>
    <mergeCell ref="A715:C715"/>
    <mergeCell ref="A711:C711"/>
    <mergeCell ref="A713:C713"/>
    <mergeCell ref="A723:C723"/>
    <mergeCell ref="E724:F724"/>
    <mergeCell ref="A712:C712"/>
    <mergeCell ref="B52:G52"/>
    <mergeCell ref="A26:I26"/>
    <mergeCell ref="A29:I29"/>
    <mergeCell ref="A28:I28"/>
    <mergeCell ref="A34:C34"/>
    <mergeCell ref="A708:C708"/>
    <mergeCell ref="A56:C56"/>
    <mergeCell ref="A55:C55"/>
    <mergeCell ref="A35:C35"/>
    <mergeCell ref="A709:C709"/>
    <mergeCell ref="A706:C706"/>
    <mergeCell ref="A57:C57"/>
    <mergeCell ref="A707:C707"/>
    <mergeCell ref="A392:C392"/>
    <mergeCell ref="B273:C273"/>
    <mergeCell ref="A550:C550"/>
    <mergeCell ref="B9:C9"/>
    <mergeCell ref="B10:C10"/>
    <mergeCell ref="B11:C11"/>
    <mergeCell ref="B12:C12"/>
    <mergeCell ref="A21:I21"/>
    <mergeCell ref="A33:C33"/>
    <mergeCell ref="A25:I25"/>
  </mergeCells>
  <phoneticPr fontId="2" type="noConversion"/>
  <pageMargins left="0.78740157480314965" right="0.19685039370078741" top="0.19685039370078741" bottom="0" header="0" footer="0"/>
  <pageSetup paperSize="9" scale="75" orientation="landscape" horizontalDpi="300" verticalDpi="300" r:id="rId1"/>
  <headerFooter alignWithMargins="0">
    <oddFooter>Stranica &amp;P</oddFooter>
  </headerFooter>
  <rowBreaks count="16" manualBreakCount="16">
    <brk id="51" max="10" man="1"/>
    <brk id="107" max="8" man="1"/>
    <brk id="147" max="10" man="1"/>
    <brk id="201" max="8" man="1"/>
    <brk id="254" max="8" man="1"/>
    <brk id="269" max="16383" man="1"/>
    <brk id="328" max="8" man="1"/>
    <brk id="385" max="8" man="1"/>
    <brk id="440" max="8" man="1"/>
    <brk id="482" max="8" man="1"/>
    <brk id="544" max="8" man="1"/>
    <brk id="599" max="8" man="1"/>
    <brk id="650" max="10" man="1"/>
    <brk id="702" max="10" man="1"/>
    <brk id="725" max="10" man="1"/>
    <brk id="72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0" sqref="D30"/>
    </sheetView>
  </sheetViews>
  <sheetFormatPr defaultRowHeight="1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2014</vt:lpstr>
      <vt:lpstr>List2</vt:lpstr>
      <vt:lpstr>'2014'!Podrucje_ispisa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Jelkica</dc:creator>
  <cp:lastModifiedBy>Jelkica</cp:lastModifiedBy>
  <cp:lastPrinted>2018-09-10T05:42:05Z</cp:lastPrinted>
  <dcterms:created xsi:type="dcterms:W3CDTF">2000-10-29T15:13:53Z</dcterms:created>
  <dcterms:modified xsi:type="dcterms:W3CDTF">2019-12-02T09:49:02Z</dcterms:modified>
</cp:coreProperties>
</file>